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40" windowHeight="6990" firstSheet="2" activeTab="2"/>
  </bookViews>
  <sheets>
    <sheet name="Slits &amp; Ribs" sheetId="1" state="hidden" r:id="rId1"/>
    <sheet name="ASTM D1785" sheetId="2" state="hidden" r:id="rId2"/>
    <sheet name="Sizing" sheetId="3" r:id="rId3"/>
  </sheets>
  <definedNames>
    <definedName name="_xlnm.Print_Area" localSheetId="1">'ASTM D1785'!$A$1:$H$44</definedName>
    <definedName name="_xlnm.Print_Area" localSheetId="2">'Sizing'!$A$1:$O$56</definedName>
    <definedName name="_xlnm.Print_Area" localSheetId="0">'Slits &amp; Ribs'!$A$1:$G$1</definedName>
  </definedNames>
  <calcPr fullCalcOnLoad="1"/>
</workbook>
</file>

<file path=xl/sharedStrings.xml><?xml version="1.0" encoding="utf-8"?>
<sst xmlns="http://schemas.openxmlformats.org/spreadsheetml/2006/main" count="223" uniqueCount="78">
  <si>
    <t>(SF)</t>
  </si>
  <si>
    <t>Open Area</t>
  </si>
  <si>
    <r>
      <t xml:space="preserve">PVC and CPVC Pipes - </t>
    </r>
    <r>
      <rPr>
        <b/>
        <sz val="8.8"/>
        <color indexed="8"/>
        <rFont val="Arial"/>
        <family val="2"/>
      </rPr>
      <t>Schedule 40</t>
    </r>
  </si>
  <si>
    <t>Nominal Pipe Size</t>
  </si>
  <si>
    <t>(inches)</t>
  </si>
  <si>
    <t>Outside Diameter</t>
  </si>
  <si>
    <t>Minimum Wall Thickness</t>
  </si>
  <si>
    <t>Nominal Inside Diameter</t>
  </si>
  <si>
    <t>Weight</t>
  </si>
  <si>
    <t>(lb/100 ft)</t>
  </si>
  <si>
    <t>PVC</t>
  </si>
  <si>
    <t>CPVC</t>
  </si>
  <si>
    <r>
      <t xml:space="preserve">PVC and CPVC Pipes - </t>
    </r>
    <r>
      <rPr>
        <b/>
        <sz val="8.8"/>
        <color indexed="8"/>
        <rFont val="Arial"/>
        <family val="2"/>
      </rPr>
      <t>Schedule 80</t>
    </r>
  </si>
  <si>
    <t>3" IPGC</t>
  </si>
  <si>
    <t>4" IPGC</t>
  </si>
  <si>
    <t>6" IPGC</t>
  </si>
  <si>
    <t>8" IPGC</t>
  </si>
  <si>
    <t>12" IPGC</t>
  </si>
  <si>
    <t>Length</t>
  </si>
  <si>
    <t>(ft)</t>
  </si>
  <si>
    <t>(in)</t>
  </si>
  <si>
    <r>
      <t>SL</t>
    </r>
    <r>
      <rPr>
        <vertAlign val="subscript"/>
        <sz val="11"/>
        <color indexed="8"/>
        <rFont val="Calibri"/>
        <family val="2"/>
      </rPr>
      <t>#</t>
    </r>
  </si>
  <si>
    <r>
      <t>SR</t>
    </r>
    <r>
      <rPr>
        <vertAlign val="subscript"/>
        <sz val="11"/>
        <color indexed="8"/>
        <rFont val="Calibri"/>
        <family val="2"/>
      </rPr>
      <t>#</t>
    </r>
  </si>
  <si>
    <t>B1</t>
  </si>
  <si>
    <t>B2</t>
  </si>
  <si>
    <t>Max. Useable</t>
  </si>
  <si>
    <t>Used</t>
  </si>
  <si>
    <t># Slits</t>
  </si>
  <si>
    <t># Ribs</t>
  </si>
  <si>
    <t>E</t>
  </si>
  <si>
    <t>F</t>
  </si>
  <si>
    <t>8" IPGC - With Center Support - *Per Side of Support</t>
  </si>
  <si>
    <t># Slits*</t>
  </si>
  <si>
    <t># Ribs*</t>
  </si>
  <si>
    <t>12" IPGC - With Center Support - *Per Side of Support</t>
  </si>
  <si>
    <t>What is the approximate distance in feet from the farthest end of the drainage area (upstream) to your point of capture?  Please enter in feet.</t>
  </si>
  <si>
    <t>The percentage provided should inlcude all concrete and asphalt areas.</t>
  </si>
  <si>
    <t>A</t>
  </si>
  <si>
    <t>B</t>
  </si>
  <si>
    <t>C</t>
  </si>
  <si>
    <t>D</t>
  </si>
  <si>
    <t>G</t>
  </si>
  <si>
    <t>H</t>
  </si>
  <si>
    <t>I</t>
  </si>
  <si>
    <t xml:space="preserve">The percentage provided should inlcude all lawn and man-made landscaping areas </t>
  </si>
  <si>
    <t>J</t>
  </si>
  <si>
    <t>K</t>
  </si>
  <si>
    <t>L</t>
  </si>
  <si>
    <t>What is the approximate difference in elevation from the upstream end of Distance F to the downstream end of Distance F?</t>
  </si>
  <si>
    <t>If you would consider this area to be 0-50% vegetated, type 0.1.</t>
  </si>
  <si>
    <t>If the area you provided is in units of square feet, Type 1.</t>
  </si>
  <si>
    <t>If the area you provided is in units of acres, Type 2.</t>
  </si>
  <si>
    <t>Enter the total percentage of the contributing area that is a lawn or man-made landscaping.</t>
  </si>
  <si>
    <t>If you would consider this area to be 100% vegetated, with heavy brush &amp; trees, type 0.6.</t>
  </si>
  <si>
    <t>How many linear feet of Distance F above spans across asphalt or pavement?</t>
  </si>
  <si>
    <t>How many linear feet of Distance F above spans across a lawn or man-made landscaped area?</t>
  </si>
  <si>
    <t>How many linear feet of Distance F above spans across natural or undisturbed area?</t>
  </si>
  <si>
    <t>Please enter the area in units of square feet or acres.</t>
  </si>
  <si>
    <t>Enter the total percentage of the contributing area consisting of concrete and/or asphalt.</t>
  </si>
  <si>
    <t>If you would consider this area to be 50-75% vegetated, type 0.2.</t>
  </si>
  <si>
    <t>If you would consider this area to be 75-90% vegetated, type 0.25.</t>
  </si>
  <si>
    <t>If you would consider this area to be &gt;90% vegetated, type 0.3.</t>
  </si>
  <si>
    <t>M</t>
  </si>
  <si>
    <t>N</t>
  </si>
  <si>
    <t>What County or Parish will the project be in?  (Type in the full name of the County or Parish.)</t>
  </si>
  <si>
    <t>What country or territory do you live in?</t>
  </si>
  <si>
    <t>O</t>
  </si>
  <si>
    <t>Is your project in the United States?  (Type Y for yes or N for no.)</t>
  </si>
  <si>
    <t>P</t>
  </si>
  <si>
    <t>What other information can you provide to us about where your project is?</t>
  </si>
  <si>
    <t>What State will the project be in? (Type in the Name of the State or Correct Abbreviation.)</t>
  </si>
  <si>
    <t>Flow Determination Request</t>
  </si>
  <si>
    <t>You will receive a response within 2-5 business days.  If you do not, please call 1-830-367-4992 to receive assistance.  Thank You.</t>
  </si>
  <si>
    <t xml:space="preserve">Based on your entries in C &amp; D, the total percentage of undisturbed land in the contributing </t>
  </si>
  <si>
    <t>drainage area is:</t>
  </si>
  <si>
    <t>How much land area will be contributing drainage runoff to your system.</t>
  </si>
  <si>
    <t>If you have reached this point, the form should be correctly filled out.  Please double check it, save it, and email a copy of it to us at rst@agrateconcept.com.</t>
  </si>
  <si>
    <t>You will only be able to type in the green cells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</si>
</sst>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0.0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00000000"/>
    <numFmt numFmtId="183" formatCode="0.000000000000000"/>
    <numFmt numFmtId="184" formatCode="#,##0.0"/>
    <numFmt numFmtId="185" formatCode="#,##0.000"/>
    <numFmt numFmtId="186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8"/>
      <color indexed="8"/>
      <name val="Arial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8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.8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thick">
        <color rgb="FFC0C0C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C0C0C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ck">
        <color rgb="FFC0C0C0"/>
      </left>
      <right style="medium">
        <color rgb="FFCCCCCC"/>
      </right>
      <top style="medium">
        <color rgb="FFCCCCCC"/>
      </top>
      <bottom>
        <color indexed="63"/>
      </bottom>
    </border>
    <border>
      <left style="thick">
        <color rgb="FFC0C0C0"/>
      </left>
      <right style="medium">
        <color rgb="FFCCCCCC"/>
      </right>
      <top>
        <color indexed="63"/>
      </top>
      <bottom>
        <color indexed="63"/>
      </bottom>
    </border>
    <border>
      <left style="thick">
        <color rgb="FFC0C0C0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thick">
        <color rgb="FFC0C0C0"/>
      </right>
      <top>
        <color indexed="63"/>
      </top>
      <bottom style="thick">
        <color rgb="FFC0C0C0"/>
      </bottom>
    </border>
    <border>
      <left style="thick">
        <color rgb="FFC0C0C0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ck">
        <color rgb="FFC0C0C0"/>
      </left>
      <right style="medium">
        <color rgb="FFCCCCCC"/>
      </right>
      <top style="medium">
        <color rgb="FFCCCCCC"/>
      </top>
      <bottom style="thick">
        <color rgb="FFC0C0C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C0C0C0"/>
      </left>
      <right>
        <color indexed="63"/>
      </right>
      <top style="thick">
        <color rgb="FFC0C0C0"/>
      </top>
      <bottom style="medium">
        <color rgb="FFCCCCCC"/>
      </bottom>
    </border>
    <border>
      <left>
        <color indexed="63"/>
      </left>
      <right>
        <color indexed="63"/>
      </right>
      <top style="thick">
        <color rgb="FFC0C0C0"/>
      </top>
      <bottom style="medium">
        <color rgb="FFCCCCCC"/>
      </bottom>
    </border>
    <border>
      <left>
        <color indexed="63"/>
      </left>
      <right style="thick">
        <color rgb="FFC0C0C0"/>
      </right>
      <top style="thick">
        <color rgb="FFC0C0C0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thick">
        <color rgb="FFC0C0C0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thick">
        <color rgb="FFC0C0C0"/>
      </right>
      <top>
        <color indexed="63"/>
      </top>
      <bottom style="medium">
        <color rgb="FFCCCCCC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32" borderId="13" xfId="0" applyFont="1" applyFill="1" applyBorder="1" applyAlignment="1">
      <alignment horizontal="center" wrapText="1"/>
    </xf>
    <xf numFmtId="0" fontId="47" fillId="32" borderId="14" xfId="0" applyFont="1" applyFill="1" applyBorder="1" applyAlignment="1">
      <alignment horizontal="center" wrapText="1"/>
    </xf>
    <xf numFmtId="0" fontId="47" fillId="32" borderId="15" xfId="0" applyFont="1" applyFill="1" applyBorder="1" applyAlignment="1">
      <alignment horizontal="center" wrapText="1"/>
    </xf>
    <xf numFmtId="0" fontId="47" fillId="32" borderId="10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2" borderId="11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2" fontId="47" fillId="33" borderId="20" xfId="0" applyNumberFormat="1" applyFont="1" applyFill="1" applyBorder="1" applyAlignment="1">
      <alignment horizontal="center" wrapText="1"/>
    </xf>
    <xf numFmtId="2" fontId="47" fillId="33" borderId="21" xfId="0" applyNumberFormat="1" applyFont="1" applyFill="1" applyBorder="1" applyAlignment="1">
      <alignment horizontal="center" wrapText="1"/>
    </xf>
    <xf numFmtId="16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16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47" fillId="0" borderId="0" xfId="0" applyFont="1" applyFill="1" applyBorder="1" applyAlignment="1">
      <alignment horizontal="center" wrapText="1"/>
    </xf>
    <xf numFmtId="0" fontId="48" fillId="34" borderId="3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50" fillId="0" borderId="31" xfId="0" applyFont="1" applyBorder="1" applyAlignment="1" applyProtection="1">
      <alignment horizontal="left" vertical="center"/>
      <protection/>
    </xf>
    <xf numFmtId="0" fontId="50" fillId="0" borderId="32" xfId="0" applyFont="1" applyBorder="1" applyAlignment="1" applyProtection="1">
      <alignment horizontal="center" vertical="center"/>
      <protection/>
    </xf>
    <xf numFmtId="0" fontId="49" fillId="0" borderId="32" xfId="0" applyFont="1" applyBorder="1" applyAlignment="1" applyProtection="1">
      <alignment horizontal="center" vertical="center"/>
      <protection/>
    </xf>
    <xf numFmtId="0" fontId="48" fillId="0" borderId="32" xfId="0" applyFont="1" applyBorder="1" applyAlignment="1" applyProtection="1">
      <alignment horizontal="center" vertical="center"/>
      <protection/>
    </xf>
    <xf numFmtId="0" fontId="49" fillId="0" borderId="33" xfId="0" applyFont="1" applyBorder="1" applyAlignment="1" applyProtection="1">
      <alignment horizontal="center" vertical="center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center" vertical="center"/>
      <protection/>
    </xf>
    <xf numFmtId="0" fontId="49" fillId="0" borderId="35" xfId="0" applyFont="1" applyBorder="1" applyAlignment="1" applyProtection="1">
      <alignment horizontal="center" vertical="center"/>
      <protection/>
    </xf>
    <xf numFmtId="0" fontId="49" fillId="35" borderId="36" xfId="0" applyFont="1" applyFill="1" applyBorder="1" applyAlignment="1" applyProtection="1">
      <alignment horizontal="left" vertical="center"/>
      <protection/>
    </xf>
    <xf numFmtId="0" fontId="49" fillId="35" borderId="36" xfId="0" applyFont="1" applyFill="1" applyBorder="1" applyAlignment="1" applyProtection="1">
      <alignment horizontal="center" vertical="center"/>
      <protection/>
    </xf>
    <xf numFmtId="0" fontId="49" fillId="35" borderId="37" xfId="0" applyFont="1" applyFill="1" applyBorder="1" applyAlignment="1" applyProtection="1">
      <alignment vertical="center"/>
      <protection/>
    </xf>
    <xf numFmtId="0" fontId="49" fillId="35" borderId="37" xfId="0" applyFont="1" applyFill="1" applyBorder="1" applyAlignment="1" applyProtection="1">
      <alignment horizontal="center" vertical="center"/>
      <protection/>
    </xf>
    <xf numFmtId="0" fontId="49" fillId="0" borderId="35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2" fontId="48" fillId="0" borderId="0" xfId="0" applyNumberFormat="1" applyFont="1" applyFill="1" applyBorder="1" applyAlignment="1" applyProtection="1">
      <alignment horizontal="center" vertical="center"/>
      <protection/>
    </xf>
    <xf numFmtId="0" fontId="49" fillId="35" borderId="37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horizontal="left" vertical="center"/>
      <protection/>
    </xf>
    <xf numFmtId="1" fontId="48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vertical="center" wrapText="1"/>
      <protection/>
    </xf>
    <xf numFmtId="0" fontId="49" fillId="0" borderId="38" xfId="0" applyFont="1" applyFill="1" applyBorder="1" applyAlignment="1" applyProtection="1">
      <alignment horizontal="center" vertical="center"/>
      <protection/>
    </xf>
    <xf numFmtId="0" fontId="49" fillId="0" borderId="29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49" fillId="35" borderId="39" xfId="0" applyFont="1" applyFill="1" applyBorder="1" applyAlignment="1" applyProtection="1">
      <alignment horizontal="left" vertical="center"/>
      <protection/>
    </xf>
    <xf numFmtId="0" fontId="49" fillId="35" borderId="40" xfId="0" applyFont="1" applyFill="1" applyBorder="1" applyAlignment="1" applyProtection="1">
      <alignment horizontal="left" vertical="center"/>
      <protection/>
    </xf>
    <xf numFmtId="0" fontId="49" fillId="35" borderId="41" xfId="0" applyFont="1" applyFill="1" applyBorder="1" applyAlignment="1" applyProtection="1">
      <alignment horizontal="center" vertical="center"/>
      <protection/>
    </xf>
    <xf numFmtId="0" fontId="49" fillId="35" borderId="42" xfId="0" applyFont="1" applyFill="1" applyBorder="1" applyAlignment="1" applyProtection="1">
      <alignment horizontal="left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5" borderId="23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vertical="center"/>
      <protection/>
    </xf>
    <xf numFmtId="0" fontId="49" fillId="35" borderId="43" xfId="0" applyFont="1" applyFill="1" applyBorder="1" applyAlignment="1" applyProtection="1">
      <alignment horizontal="center" vertical="center"/>
      <protection/>
    </xf>
    <xf numFmtId="0" fontId="49" fillId="35" borderId="30" xfId="0" applyFont="1" applyFill="1" applyBorder="1" applyAlignment="1" applyProtection="1">
      <alignment horizontal="left" vertical="center"/>
      <protection/>
    </xf>
    <xf numFmtId="0" fontId="49" fillId="35" borderId="3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Border="1" applyAlignment="1" applyProtection="1">
      <alignment horizontal="center" vertical="center" wrapText="1"/>
      <protection/>
    </xf>
    <xf numFmtId="0" fontId="49" fillId="0" borderId="35" xfId="0" applyFont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8" fillId="35" borderId="36" xfId="0" applyFont="1" applyFill="1" applyBorder="1" applyAlignment="1" applyProtection="1">
      <alignment horizontal="center" vertical="center"/>
      <protection/>
    </xf>
    <xf numFmtId="0" fontId="49" fillId="35" borderId="44" xfId="0" applyFont="1" applyFill="1" applyBorder="1" applyAlignment="1" applyProtection="1">
      <alignment horizontal="center" vertical="center"/>
      <protection/>
    </xf>
    <xf numFmtId="0" fontId="49" fillId="35" borderId="45" xfId="0" applyFont="1" applyFill="1" applyBorder="1" applyAlignment="1" applyProtection="1">
      <alignment horizontal="left" vertical="center"/>
      <protection/>
    </xf>
    <xf numFmtId="0" fontId="49" fillId="35" borderId="46" xfId="0" applyFont="1" applyFill="1" applyBorder="1" applyAlignment="1" applyProtection="1">
      <alignment horizontal="center" vertical="center"/>
      <protection/>
    </xf>
    <xf numFmtId="0" fontId="48" fillId="35" borderId="46" xfId="0" applyFont="1" applyFill="1" applyBorder="1" applyAlignment="1" applyProtection="1">
      <alignment horizontal="center" vertical="center"/>
      <protection/>
    </xf>
    <xf numFmtId="0" fontId="49" fillId="35" borderId="4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9" fillId="0" borderId="35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51" fillId="0" borderId="48" xfId="0" applyFont="1" applyBorder="1" applyAlignment="1">
      <alignment horizontal="center" wrapText="1"/>
    </xf>
    <xf numFmtId="0" fontId="51" fillId="0" borderId="49" xfId="0" applyFont="1" applyBorder="1" applyAlignment="1">
      <alignment horizontal="center" wrapText="1"/>
    </xf>
    <xf numFmtId="0" fontId="51" fillId="0" borderId="50" xfId="0" applyFont="1" applyBorder="1" applyAlignment="1">
      <alignment horizontal="center" wrapText="1"/>
    </xf>
    <xf numFmtId="0" fontId="47" fillId="32" borderId="51" xfId="0" applyFont="1" applyFill="1" applyBorder="1" applyAlignment="1">
      <alignment horizontal="center" wrapText="1"/>
    </xf>
    <xf numFmtId="0" fontId="47" fillId="32" borderId="52" xfId="0" applyFont="1" applyFill="1" applyBorder="1" applyAlignment="1">
      <alignment horizontal="center" wrapText="1"/>
    </xf>
    <xf numFmtId="0" fontId="47" fillId="32" borderId="53" xfId="0" applyFont="1" applyFill="1" applyBorder="1" applyAlignment="1">
      <alignment horizontal="center" wrapText="1"/>
    </xf>
    <xf numFmtId="0" fontId="47" fillId="32" borderId="54" xfId="0" applyFont="1" applyFill="1" applyBorder="1" applyAlignment="1">
      <alignment horizontal="center" wrapText="1"/>
    </xf>
    <xf numFmtId="0" fontId="49" fillId="35" borderId="39" xfId="0" applyFont="1" applyFill="1" applyBorder="1" applyAlignment="1" applyProtection="1">
      <alignment vertical="center" wrapText="1"/>
      <protection/>
    </xf>
    <xf numFmtId="0" fontId="49" fillId="35" borderId="36" xfId="0" applyFont="1" applyFill="1" applyBorder="1" applyAlignment="1" applyProtection="1">
      <alignment vertical="center" wrapText="1"/>
      <protection/>
    </xf>
    <xf numFmtId="0" fontId="0" fillId="35" borderId="44" xfId="0" applyFill="1" applyBorder="1" applyAlignment="1" applyProtection="1">
      <alignment vertical="center"/>
      <protection/>
    </xf>
    <xf numFmtId="0" fontId="49" fillId="35" borderId="40" xfId="0" applyFont="1" applyFill="1" applyBorder="1" applyAlignment="1" applyProtection="1">
      <alignment vertical="center" wrapText="1"/>
      <protection/>
    </xf>
    <xf numFmtId="0" fontId="49" fillId="35" borderId="37" xfId="0" applyFont="1" applyFill="1" applyBorder="1" applyAlignment="1" applyProtection="1">
      <alignment vertical="center" wrapText="1"/>
      <protection/>
    </xf>
    <xf numFmtId="0" fontId="0" fillId="35" borderId="55" xfId="0" applyFill="1" applyBorder="1" applyAlignment="1" applyProtection="1">
      <alignment vertical="center"/>
      <protection/>
    </xf>
    <xf numFmtId="0" fontId="49" fillId="35" borderId="30" xfId="0" applyFont="1" applyFill="1" applyBorder="1" applyAlignment="1" applyProtection="1">
      <alignment horizontal="left" vertical="center"/>
      <protection/>
    </xf>
    <xf numFmtId="0" fontId="0" fillId="35" borderId="30" xfId="0" applyFill="1" applyBorder="1" applyAlignment="1" applyProtection="1">
      <alignment vertical="center"/>
      <protection/>
    </xf>
    <xf numFmtId="0" fontId="0" fillId="35" borderId="56" xfId="0" applyFill="1" applyBorder="1" applyAlignment="1" applyProtection="1">
      <alignment vertical="center"/>
      <protection/>
    </xf>
    <xf numFmtId="0" fontId="49" fillId="35" borderId="40" xfId="0" applyFont="1" applyFill="1" applyBorder="1" applyAlignment="1" applyProtection="1">
      <alignment horizontal="left" vertical="center" wrapText="1"/>
      <protection/>
    </xf>
    <xf numFmtId="0" fontId="0" fillId="35" borderId="37" xfId="0" applyFill="1" applyBorder="1" applyAlignment="1" applyProtection="1">
      <alignment vertical="center" wrapText="1"/>
      <protection/>
    </xf>
    <xf numFmtId="0" fontId="0" fillId="35" borderId="22" xfId="0" applyFill="1" applyBorder="1" applyAlignment="1" applyProtection="1">
      <alignment vertical="center" wrapText="1"/>
      <protection/>
    </xf>
    <xf numFmtId="0" fontId="48" fillId="34" borderId="25" xfId="0" applyFont="1" applyFill="1" applyBorder="1" applyAlignment="1" applyProtection="1">
      <alignment horizontal="center" vertical="center"/>
      <protection locked="0"/>
    </xf>
    <xf numFmtId="0" fontId="52" fillId="34" borderId="27" xfId="0" applyFont="1" applyFill="1" applyBorder="1" applyAlignment="1" applyProtection="1">
      <alignment horizontal="center" vertical="center"/>
      <protection locked="0"/>
    </xf>
    <xf numFmtId="0" fontId="52" fillId="34" borderId="26" xfId="0" applyFont="1" applyFill="1" applyBorder="1" applyAlignment="1" applyProtection="1">
      <alignment horizontal="center" vertical="center"/>
      <protection locked="0"/>
    </xf>
    <xf numFmtId="0" fontId="49" fillId="35" borderId="28" xfId="0" applyFont="1" applyFill="1" applyBorder="1" applyAlignment="1" applyProtection="1">
      <alignment horizontal="left" vertical="center"/>
      <protection/>
    </xf>
    <xf numFmtId="0" fontId="0" fillId="35" borderId="29" xfId="0" applyFill="1" applyBorder="1" applyAlignment="1" applyProtection="1">
      <alignment vertical="center"/>
      <protection/>
    </xf>
    <xf numFmtId="0" fontId="0" fillId="35" borderId="24" xfId="0" applyFill="1" applyBorder="1" applyAlignment="1" applyProtection="1">
      <alignment vertical="center"/>
      <protection/>
    </xf>
    <xf numFmtId="1" fontId="48" fillId="34" borderId="25" xfId="0" applyNumberFormat="1" applyFont="1" applyFill="1" applyBorder="1" applyAlignment="1" applyProtection="1">
      <alignment horizontal="center" vertical="center"/>
      <protection locked="0"/>
    </xf>
    <xf numFmtId="0" fontId="48" fillId="34" borderId="26" xfId="0" applyFont="1" applyFill="1" applyBorder="1" applyAlignment="1" applyProtection="1">
      <alignment horizontal="center" vertical="center"/>
      <protection locked="0"/>
    </xf>
    <xf numFmtId="0" fontId="49" fillId="35" borderId="57" xfId="0" applyFont="1" applyFill="1" applyBorder="1" applyAlignment="1" applyProtection="1">
      <alignment horizontal="center" vertical="center" wrapText="1"/>
      <protection/>
    </xf>
    <xf numFmtId="0" fontId="49" fillId="35" borderId="58" xfId="0" applyFont="1" applyFill="1" applyBorder="1" applyAlignment="1" applyProtection="1">
      <alignment horizontal="center" vertical="center" wrapText="1"/>
      <protection/>
    </xf>
    <xf numFmtId="0" fontId="49" fillId="35" borderId="59" xfId="0" applyFont="1" applyFill="1" applyBorder="1" applyAlignment="1" applyProtection="1">
      <alignment horizontal="center" vertical="center" wrapText="1"/>
      <protection/>
    </xf>
    <xf numFmtId="0" fontId="0" fillId="35" borderId="58" xfId="0" applyFill="1" applyBorder="1" applyAlignment="1" applyProtection="1">
      <alignment horizontal="center" vertical="center" wrapText="1"/>
      <protection/>
    </xf>
    <xf numFmtId="0" fontId="0" fillId="35" borderId="59" xfId="0" applyFill="1" applyBorder="1" applyAlignment="1" applyProtection="1">
      <alignment horizontal="center" vertical="center" wrapText="1"/>
      <protection/>
    </xf>
    <xf numFmtId="0" fontId="53" fillId="34" borderId="39" xfId="0" applyFont="1" applyFill="1" applyBorder="1" applyAlignment="1" applyProtection="1">
      <alignment horizontal="center" vertical="center" wrapText="1"/>
      <protection locked="0"/>
    </xf>
    <xf numFmtId="0" fontId="54" fillId="34" borderId="36" xfId="0" applyFont="1" applyFill="1" applyBorder="1" applyAlignment="1" applyProtection="1">
      <alignment horizontal="center" vertical="center" wrapText="1"/>
      <protection locked="0"/>
    </xf>
    <xf numFmtId="0" fontId="54" fillId="34" borderId="41" xfId="0" applyFont="1" applyFill="1" applyBorder="1" applyAlignment="1" applyProtection="1">
      <alignment horizontal="center" vertical="center" wrapText="1"/>
      <protection locked="0"/>
    </xf>
    <xf numFmtId="0" fontId="54" fillId="0" borderId="42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23" xfId="0" applyFont="1" applyBorder="1" applyAlignment="1" applyProtection="1">
      <alignment horizontal="center" vertical="center" wrapText="1"/>
      <protection locked="0"/>
    </xf>
    <xf numFmtId="0" fontId="54" fillId="0" borderId="40" xfId="0" applyFont="1" applyBorder="1" applyAlignment="1" applyProtection="1">
      <alignment horizontal="center" vertical="center" wrapText="1"/>
      <protection locked="0"/>
    </xf>
    <xf numFmtId="0" fontId="54" fillId="0" borderId="37" xfId="0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49" fillId="35" borderId="60" xfId="0" applyFont="1" applyFill="1" applyBorder="1" applyAlignment="1" applyProtection="1">
      <alignment horizontal="center" vertical="center"/>
      <protection/>
    </xf>
    <xf numFmtId="0" fontId="0" fillId="35" borderId="61" xfId="0" applyFill="1" applyBorder="1" applyAlignment="1" applyProtection="1">
      <alignment horizontal="center" vertical="center"/>
      <protection/>
    </xf>
    <xf numFmtId="0" fontId="0" fillId="35" borderId="62" xfId="0" applyFill="1" applyBorder="1" applyAlignment="1" applyProtection="1">
      <alignment horizontal="center" vertical="center"/>
      <protection/>
    </xf>
    <xf numFmtId="0" fontId="49" fillId="35" borderId="39" xfId="0" applyFont="1" applyFill="1" applyBorder="1" applyAlignment="1" applyProtection="1">
      <alignment horizontal="left" vertical="center"/>
      <protection/>
    </xf>
    <xf numFmtId="0" fontId="0" fillId="35" borderId="36" xfId="0" applyFill="1" applyBorder="1" applyAlignment="1" applyProtection="1">
      <alignment vertical="center"/>
      <protection/>
    </xf>
    <xf numFmtId="0" fontId="0" fillId="35" borderId="41" xfId="0" applyFill="1" applyBorder="1" applyAlignment="1" applyProtection="1">
      <alignment vertical="center"/>
      <protection/>
    </xf>
    <xf numFmtId="0" fontId="0" fillId="35" borderId="42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23" xfId="0" applyFill="1" applyBorder="1" applyAlignment="1" applyProtection="1">
      <alignment vertical="center"/>
      <protection/>
    </xf>
    <xf numFmtId="0" fontId="0" fillId="35" borderId="40" xfId="0" applyFill="1" applyBorder="1" applyAlignment="1" applyProtection="1">
      <alignment vertical="center"/>
      <protection/>
    </xf>
    <xf numFmtId="0" fontId="0" fillId="35" borderId="37" xfId="0" applyFill="1" applyBorder="1" applyAlignment="1" applyProtection="1">
      <alignment vertical="center"/>
      <protection/>
    </xf>
    <xf numFmtId="0" fontId="0" fillId="35" borderId="22" xfId="0" applyFill="1" applyBorder="1" applyAlignment="1" applyProtection="1">
      <alignment vertical="center"/>
      <protection/>
    </xf>
    <xf numFmtId="0" fontId="49" fillId="35" borderId="63" xfId="0" applyFont="1" applyFill="1" applyBorder="1" applyAlignment="1" applyProtection="1">
      <alignment horizontal="center" vertical="center"/>
      <protection/>
    </xf>
    <xf numFmtId="0" fontId="0" fillId="35" borderId="64" xfId="0" applyFill="1" applyBorder="1" applyAlignment="1" applyProtection="1">
      <alignment horizontal="center" vertical="center"/>
      <protection/>
    </xf>
    <xf numFmtId="0" fontId="49" fillId="35" borderId="36" xfId="0" applyFont="1" applyFill="1" applyBorder="1" applyAlignment="1" applyProtection="1">
      <alignment horizontal="left" vertical="center" wrapText="1"/>
      <protection/>
    </xf>
    <xf numFmtId="0" fontId="49" fillId="35" borderId="36" xfId="0" applyFont="1" applyFill="1" applyBorder="1" applyAlignment="1" applyProtection="1">
      <alignment vertical="center"/>
      <protection/>
    </xf>
    <xf numFmtId="0" fontId="49" fillId="35" borderId="37" xfId="0" applyFont="1" applyFill="1" applyBorder="1" applyAlignment="1" applyProtection="1">
      <alignment vertical="center"/>
      <protection/>
    </xf>
    <xf numFmtId="0" fontId="49" fillId="35" borderId="37" xfId="0" applyFont="1" applyFill="1" applyBorder="1" applyAlignment="1" applyProtection="1">
      <alignment horizontal="left" vertical="center" wrapText="1"/>
      <protection/>
    </xf>
    <xf numFmtId="0" fontId="0" fillId="35" borderId="62" xfId="0" applyFill="1" applyBorder="1" applyAlignment="1" applyProtection="1">
      <alignment vertical="center"/>
      <protection/>
    </xf>
    <xf numFmtId="0" fontId="49" fillId="35" borderId="62" xfId="0" applyFont="1" applyFill="1" applyBorder="1" applyAlignment="1" applyProtection="1">
      <alignment horizontal="center" vertical="center"/>
      <protection/>
    </xf>
    <xf numFmtId="0" fontId="49" fillId="35" borderId="29" xfId="0" applyFont="1" applyFill="1" applyBorder="1" applyAlignment="1" applyProtection="1">
      <alignment vertical="center"/>
      <protection/>
    </xf>
    <xf numFmtId="0" fontId="49" fillId="35" borderId="24" xfId="0" applyFont="1" applyFill="1" applyBorder="1" applyAlignment="1" applyProtection="1">
      <alignment vertical="center"/>
      <protection/>
    </xf>
    <xf numFmtId="0" fontId="49" fillId="35" borderId="61" xfId="0" applyFont="1" applyFill="1" applyBorder="1" applyAlignment="1" applyProtection="1">
      <alignment horizontal="center" vertical="center"/>
      <protection/>
    </xf>
    <xf numFmtId="0" fontId="49" fillId="35" borderId="30" xfId="0" applyFont="1" applyFill="1" applyBorder="1" applyAlignment="1" applyProtection="1">
      <alignment vertical="center"/>
      <protection/>
    </xf>
    <xf numFmtId="0" fontId="0" fillId="35" borderId="58" xfId="0" applyFill="1" applyBorder="1" applyAlignment="1" applyProtection="1">
      <alignment vertical="center"/>
      <protection/>
    </xf>
    <xf numFmtId="0" fontId="0" fillId="35" borderId="59" xfId="0" applyFill="1" applyBorder="1" applyAlignment="1" applyProtection="1">
      <alignment vertical="center"/>
      <protection/>
    </xf>
    <xf numFmtId="0" fontId="49" fillId="35" borderId="40" xfId="0" applyFont="1" applyFill="1" applyBorder="1" applyAlignment="1" applyProtection="1">
      <alignment vertical="center"/>
      <protection/>
    </xf>
    <xf numFmtId="0" fontId="49" fillId="35" borderId="28" xfId="0" applyFont="1" applyFill="1" applyBorder="1" applyAlignment="1" applyProtection="1">
      <alignment vertical="center"/>
      <protection/>
    </xf>
    <xf numFmtId="2" fontId="48" fillId="34" borderId="25" xfId="0" applyNumberFormat="1" applyFont="1" applyFill="1" applyBorder="1" applyAlignment="1" applyProtection="1">
      <alignment horizontal="center" vertical="center"/>
      <protection locked="0"/>
    </xf>
    <xf numFmtId="2" fontId="48" fillId="34" borderId="26" xfId="0" applyNumberFormat="1" applyFont="1" applyFill="1" applyBorder="1" applyAlignment="1" applyProtection="1">
      <alignment horizontal="center" vertical="center"/>
      <protection locked="0"/>
    </xf>
    <xf numFmtId="0" fontId="48" fillId="34" borderId="27" xfId="0" applyFont="1" applyFill="1" applyBorder="1" applyAlignment="1" applyProtection="1">
      <alignment horizontal="center" vertical="center"/>
      <protection locked="0"/>
    </xf>
    <xf numFmtId="0" fontId="52" fillId="0" borderId="26" xfId="0" applyFont="1" applyBorder="1" applyAlignment="1" applyProtection="1">
      <alignment horizontal="center" vertical="center"/>
      <protection locked="0"/>
    </xf>
    <xf numFmtId="0" fontId="49" fillId="35" borderId="39" xfId="0" applyFont="1" applyFill="1" applyBorder="1" applyAlignment="1" applyProtection="1">
      <alignment horizontal="left" vertical="center" wrapText="1"/>
      <protection/>
    </xf>
    <xf numFmtId="0" fontId="49" fillId="35" borderId="42" xfId="0" applyFont="1" applyFill="1" applyBorder="1" applyAlignment="1" applyProtection="1">
      <alignment vertical="center" wrapText="1"/>
      <protection/>
    </xf>
    <xf numFmtId="0" fontId="49" fillId="35" borderId="0" xfId="0" applyFont="1" applyFill="1" applyBorder="1" applyAlignment="1" applyProtection="1">
      <alignment vertical="center" wrapText="1"/>
      <protection/>
    </xf>
    <xf numFmtId="0" fontId="0" fillId="35" borderId="34" xfId="0" applyFill="1" applyBorder="1" applyAlignment="1" applyProtection="1">
      <alignment vertical="center"/>
      <protection/>
    </xf>
    <xf numFmtId="0" fontId="0" fillId="35" borderId="36" xfId="0" applyFill="1" applyBorder="1" applyAlignment="1" applyProtection="1">
      <alignment vertical="center" wrapText="1"/>
      <protection/>
    </xf>
    <xf numFmtId="0" fontId="0" fillId="35" borderId="42" xfId="0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vertical="center" wrapText="1"/>
      <protection/>
    </xf>
    <xf numFmtId="0" fontId="0" fillId="35" borderId="40" xfId="0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0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2.00390625" style="1" customWidth="1"/>
    <col min="2" max="2" width="10.7109375" style="18" customWidth="1"/>
    <col min="3" max="5" width="10.7109375" style="0" customWidth="1"/>
    <col min="6" max="8" width="10.7109375" style="20" customWidth="1"/>
    <col min="9" max="9" width="15.7109375" style="20" customWidth="1"/>
    <col min="10" max="10" width="10.7109375" style="19" customWidth="1"/>
    <col min="11" max="11" width="10.7109375" style="18" customWidth="1"/>
    <col min="12" max="13" width="10.7109375" style="20" customWidth="1"/>
    <col min="14" max="15" width="10.7109375" style="0" customWidth="1"/>
  </cols>
  <sheetData>
    <row r="1" spans="2:13" s="1" customFormat="1" ht="15">
      <c r="B1" s="20"/>
      <c r="C1" s="20"/>
      <c r="D1" s="20"/>
      <c r="E1" s="20"/>
      <c r="F1" s="20"/>
      <c r="G1" s="20"/>
      <c r="H1" s="19"/>
      <c r="I1" s="20"/>
      <c r="J1" s="19"/>
      <c r="K1" s="20"/>
      <c r="L1" s="20"/>
      <c r="M1" s="20"/>
    </row>
    <row r="2" spans="2:13" s="1" customFormat="1" ht="15">
      <c r="B2" s="20"/>
      <c r="C2" s="23"/>
      <c r="D2" s="23"/>
      <c r="E2" s="23"/>
      <c r="F2" s="23"/>
      <c r="G2" s="23"/>
      <c r="H2" s="23"/>
      <c r="I2" s="23"/>
      <c r="J2" s="23"/>
      <c r="K2" s="19"/>
      <c r="L2" s="20"/>
      <c r="M2" s="20"/>
    </row>
    <row r="3" spans="2:13" s="1" customFormat="1" ht="15">
      <c r="B3" s="102" t="s">
        <v>13</v>
      </c>
      <c r="C3" s="103"/>
      <c r="D3" s="103"/>
      <c r="E3" s="103"/>
      <c r="F3" s="104"/>
      <c r="G3" s="23"/>
      <c r="H3" s="38"/>
      <c r="I3" s="39" t="s">
        <v>25</v>
      </c>
      <c r="J3" s="39" t="s">
        <v>18</v>
      </c>
      <c r="K3" s="24"/>
      <c r="L3" s="20"/>
      <c r="M3" s="20"/>
    </row>
    <row r="4" spans="2:11" ht="15">
      <c r="B4" s="28" t="s">
        <v>18</v>
      </c>
      <c r="C4" s="30" t="s">
        <v>27</v>
      </c>
      <c r="D4" s="30" t="s">
        <v>28</v>
      </c>
      <c r="E4" s="28" t="s">
        <v>24</v>
      </c>
      <c r="F4" s="22" t="s">
        <v>1</v>
      </c>
      <c r="G4" s="19"/>
      <c r="H4" s="28" t="s">
        <v>23</v>
      </c>
      <c r="I4" s="28" t="s">
        <v>18</v>
      </c>
      <c r="J4" s="28" t="s">
        <v>26</v>
      </c>
      <c r="K4" s="22" t="s">
        <v>18</v>
      </c>
    </row>
    <row r="5" spans="2:13" s="1" customFormat="1" ht="18">
      <c r="B5" s="29" t="s">
        <v>19</v>
      </c>
      <c r="C5" s="29" t="s">
        <v>21</v>
      </c>
      <c r="D5" s="29" t="s">
        <v>22</v>
      </c>
      <c r="E5" s="29" t="s">
        <v>4</v>
      </c>
      <c r="F5" s="21" t="s">
        <v>0</v>
      </c>
      <c r="G5" s="19"/>
      <c r="H5" s="29" t="s">
        <v>4</v>
      </c>
      <c r="I5" s="29" t="s">
        <v>4</v>
      </c>
      <c r="J5" s="29" t="s">
        <v>4</v>
      </c>
      <c r="K5" s="21" t="s">
        <v>20</v>
      </c>
      <c r="L5" s="20"/>
      <c r="M5" s="20"/>
    </row>
    <row r="6" spans="2:11" ht="15">
      <c r="B6" s="31">
        <v>0.5</v>
      </c>
      <c r="C6" s="28">
        <v>4</v>
      </c>
      <c r="D6" s="28">
        <f>C6-1</f>
        <v>3</v>
      </c>
      <c r="E6" s="36">
        <f aca="true" t="shared" si="0" ref="E6:E49">K6-H6-J6</f>
        <v>2.189</v>
      </c>
      <c r="F6" s="26" t="e">
        <f>(C6*0.25*#REF!)/144</f>
        <v>#REF!</v>
      </c>
      <c r="G6" s="19"/>
      <c r="H6" s="28">
        <v>1.875</v>
      </c>
      <c r="I6" s="28">
        <f aca="true" t="shared" si="1" ref="I6:I49">K6-2*H6</f>
        <v>2.25</v>
      </c>
      <c r="J6" s="28">
        <f aca="true" t="shared" si="2" ref="J6:J49">C6*0.25+D6*0.312</f>
        <v>1.936</v>
      </c>
      <c r="K6" s="28">
        <f aca="true" t="shared" si="3" ref="K6:K49">B6*12</f>
        <v>6</v>
      </c>
    </row>
    <row r="7" spans="2:11" ht="15">
      <c r="B7" s="32">
        <v>1</v>
      </c>
      <c r="C7" s="34">
        <v>15</v>
      </c>
      <c r="D7" s="34">
        <f aca="true" t="shared" si="4" ref="D7:D49">C7-1</f>
        <v>14</v>
      </c>
      <c r="E7" s="37">
        <f t="shared" si="0"/>
        <v>2.0069999999999997</v>
      </c>
      <c r="F7" s="26" t="e">
        <f>(C7*0.25*#REF!)/144</f>
        <v>#REF!</v>
      </c>
      <c r="G7" s="19"/>
      <c r="H7" s="34">
        <v>1.875</v>
      </c>
      <c r="I7" s="34">
        <f t="shared" si="1"/>
        <v>8.25</v>
      </c>
      <c r="J7" s="34">
        <f t="shared" si="2"/>
        <v>8.118</v>
      </c>
      <c r="K7" s="34">
        <f t="shared" si="3"/>
        <v>12</v>
      </c>
    </row>
    <row r="8" spans="2:11" ht="15">
      <c r="B8" s="32">
        <v>1.5</v>
      </c>
      <c r="C8" s="34">
        <v>25</v>
      </c>
      <c r="D8" s="34">
        <f t="shared" si="4"/>
        <v>24</v>
      </c>
      <c r="E8" s="37">
        <f t="shared" si="0"/>
        <v>2.3870000000000005</v>
      </c>
      <c r="F8" s="26" t="e">
        <f>(C8*0.25*#REF!)/144</f>
        <v>#REF!</v>
      </c>
      <c r="G8" s="19"/>
      <c r="H8" s="34">
        <v>1.875</v>
      </c>
      <c r="I8" s="34">
        <f t="shared" si="1"/>
        <v>14.25</v>
      </c>
      <c r="J8" s="34">
        <f t="shared" si="2"/>
        <v>13.738</v>
      </c>
      <c r="K8" s="34">
        <f t="shared" si="3"/>
        <v>18</v>
      </c>
    </row>
    <row r="9" spans="2:11" ht="15">
      <c r="B9" s="32">
        <v>2</v>
      </c>
      <c r="C9" s="34">
        <v>36</v>
      </c>
      <c r="D9" s="34">
        <f t="shared" si="4"/>
        <v>35</v>
      </c>
      <c r="E9" s="37">
        <f t="shared" si="0"/>
        <v>2.2049999999999983</v>
      </c>
      <c r="F9" s="26" t="e">
        <f>(C9*0.25*#REF!)/144</f>
        <v>#REF!</v>
      </c>
      <c r="G9" s="19"/>
      <c r="H9" s="34">
        <v>1.875</v>
      </c>
      <c r="I9" s="34">
        <f t="shared" si="1"/>
        <v>20.25</v>
      </c>
      <c r="J9" s="34">
        <f t="shared" si="2"/>
        <v>19.92</v>
      </c>
      <c r="K9" s="34">
        <f t="shared" si="3"/>
        <v>24</v>
      </c>
    </row>
    <row r="10" spans="2:11" ht="15">
      <c r="B10" s="32">
        <v>2.5</v>
      </c>
      <c r="C10" s="34">
        <v>47</v>
      </c>
      <c r="D10" s="34">
        <f t="shared" si="4"/>
        <v>46</v>
      </c>
      <c r="E10" s="37">
        <f t="shared" si="0"/>
        <v>2.0229999999999997</v>
      </c>
      <c r="F10" s="26" t="e">
        <f>(C10*0.25*#REF!)/144</f>
        <v>#REF!</v>
      </c>
      <c r="G10" s="19"/>
      <c r="H10" s="34">
        <v>1.875</v>
      </c>
      <c r="I10" s="34">
        <f t="shared" si="1"/>
        <v>26.25</v>
      </c>
      <c r="J10" s="34">
        <f t="shared" si="2"/>
        <v>26.102</v>
      </c>
      <c r="K10" s="34">
        <f t="shared" si="3"/>
        <v>30</v>
      </c>
    </row>
    <row r="11" spans="2:11" ht="15">
      <c r="B11" s="32">
        <v>3</v>
      </c>
      <c r="C11" s="34">
        <v>57</v>
      </c>
      <c r="D11" s="34">
        <f t="shared" si="4"/>
        <v>56</v>
      </c>
      <c r="E11" s="37">
        <f t="shared" si="0"/>
        <v>2.4029999999999987</v>
      </c>
      <c r="F11" s="26" t="e">
        <f>(C11*0.25*#REF!)/144</f>
        <v>#REF!</v>
      </c>
      <c r="G11" s="19"/>
      <c r="H11" s="34">
        <v>1.875</v>
      </c>
      <c r="I11" s="34">
        <f t="shared" si="1"/>
        <v>32.25</v>
      </c>
      <c r="J11" s="34">
        <f t="shared" si="2"/>
        <v>31.722</v>
      </c>
      <c r="K11" s="34">
        <f t="shared" si="3"/>
        <v>36</v>
      </c>
    </row>
    <row r="12" spans="2:13" s="1" customFormat="1" ht="15">
      <c r="B12" s="32">
        <f>40/12</f>
        <v>3.3333333333333335</v>
      </c>
      <c r="C12" s="34">
        <v>65</v>
      </c>
      <c r="D12" s="34">
        <f t="shared" si="4"/>
        <v>64</v>
      </c>
      <c r="E12" s="37">
        <f t="shared" si="0"/>
        <v>1.9069999999999965</v>
      </c>
      <c r="F12" s="26" t="e">
        <f>(C12*0.25*#REF!)/144</f>
        <v>#REF!</v>
      </c>
      <c r="G12" s="19"/>
      <c r="H12" s="34">
        <v>1.875</v>
      </c>
      <c r="I12" s="34">
        <f t="shared" si="1"/>
        <v>36.25</v>
      </c>
      <c r="J12" s="34">
        <f t="shared" si="2"/>
        <v>36.218</v>
      </c>
      <c r="K12" s="34">
        <f t="shared" si="3"/>
        <v>40</v>
      </c>
      <c r="L12" s="20"/>
      <c r="M12" s="20"/>
    </row>
    <row r="13" spans="2:11" ht="15">
      <c r="B13" s="32">
        <v>3.5</v>
      </c>
      <c r="C13" s="34">
        <v>68</v>
      </c>
      <c r="D13" s="34">
        <f t="shared" si="4"/>
        <v>67</v>
      </c>
      <c r="E13" s="37">
        <f t="shared" si="0"/>
        <v>2.2210000000000036</v>
      </c>
      <c r="F13" s="26" t="e">
        <f>(C13*0.25*#REF!)/144</f>
        <v>#REF!</v>
      </c>
      <c r="G13" s="19"/>
      <c r="H13" s="34">
        <v>1.875</v>
      </c>
      <c r="I13" s="34">
        <f t="shared" si="1"/>
        <v>38.25</v>
      </c>
      <c r="J13" s="34">
        <f t="shared" si="2"/>
        <v>37.903999999999996</v>
      </c>
      <c r="K13" s="34">
        <f t="shared" si="3"/>
        <v>42</v>
      </c>
    </row>
    <row r="14" spans="2:11" ht="15">
      <c r="B14" s="32">
        <v>4</v>
      </c>
      <c r="C14" s="34">
        <v>79</v>
      </c>
      <c r="D14" s="34">
        <f t="shared" si="4"/>
        <v>78</v>
      </c>
      <c r="E14" s="37">
        <f t="shared" si="0"/>
        <v>2.0390000000000015</v>
      </c>
      <c r="F14" s="26" t="e">
        <f>(C14*0.25*#REF!)/144</f>
        <v>#REF!</v>
      </c>
      <c r="G14" s="19"/>
      <c r="H14" s="34">
        <v>1.875</v>
      </c>
      <c r="I14" s="34">
        <f t="shared" si="1"/>
        <v>44.25</v>
      </c>
      <c r="J14" s="34">
        <f t="shared" si="2"/>
        <v>44.086</v>
      </c>
      <c r="K14" s="34">
        <f t="shared" si="3"/>
        <v>48</v>
      </c>
    </row>
    <row r="15" spans="2:11" ht="15">
      <c r="B15" s="32">
        <v>4.5</v>
      </c>
      <c r="C15" s="34">
        <v>89</v>
      </c>
      <c r="D15" s="34">
        <f t="shared" si="4"/>
        <v>88</v>
      </c>
      <c r="E15" s="37">
        <f t="shared" si="0"/>
        <v>2.418999999999997</v>
      </c>
      <c r="F15" s="26" t="e">
        <f>(C15*0.25*#REF!)/144</f>
        <v>#REF!</v>
      </c>
      <c r="G15" s="19"/>
      <c r="H15" s="34">
        <v>1.875</v>
      </c>
      <c r="I15" s="34">
        <f t="shared" si="1"/>
        <v>50.25</v>
      </c>
      <c r="J15" s="34">
        <f t="shared" si="2"/>
        <v>49.706</v>
      </c>
      <c r="K15" s="34">
        <f t="shared" si="3"/>
        <v>54</v>
      </c>
    </row>
    <row r="16" spans="2:11" ht="15">
      <c r="B16" s="32">
        <v>5</v>
      </c>
      <c r="C16" s="34">
        <v>100</v>
      </c>
      <c r="D16" s="34">
        <f t="shared" si="4"/>
        <v>99</v>
      </c>
      <c r="E16" s="37">
        <f t="shared" si="0"/>
        <v>2.2369999999999948</v>
      </c>
      <c r="F16" s="26" t="e">
        <f>(C16*0.25*#REF!)/144</f>
        <v>#REF!</v>
      </c>
      <c r="G16" s="19"/>
      <c r="H16" s="34">
        <v>1.875</v>
      </c>
      <c r="I16" s="34">
        <f t="shared" si="1"/>
        <v>56.25</v>
      </c>
      <c r="J16" s="34">
        <f t="shared" si="2"/>
        <v>55.888000000000005</v>
      </c>
      <c r="K16" s="34">
        <f t="shared" si="3"/>
        <v>60</v>
      </c>
    </row>
    <row r="17" spans="2:11" ht="15">
      <c r="B17" s="32">
        <v>5.5</v>
      </c>
      <c r="C17" s="34">
        <v>111</v>
      </c>
      <c r="D17" s="34">
        <f t="shared" si="4"/>
        <v>110</v>
      </c>
      <c r="E17" s="37">
        <f t="shared" si="0"/>
        <v>2.0549999999999997</v>
      </c>
      <c r="F17" s="26" t="e">
        <f>(C17*0.25*#REF!)/144</f>
        <v>#REF!</v>
      </c>
      <c r="G17" s="19"/>
      <c r="H17" s="34">
        <v>1.875</v>
      </c>
      <c r="I17" s="34">
        <f t="shared" si="1"/>
        <v>62.25</v>
      </c>
      <c r="J17" s="34">
        <f t="shared" si="2"/>
        <v>62.07</v>
      </c>
      <c r="K17" s="34">
        <f t="shared" si="3"/>
        <v>66</v>
      </c>
    </row>
    <row r="18" spans="2:13" ht="15">
      <c r="B18" s="32">
        <v>6</v>
      </c>
      <c r="C18" s="34">
        <v>121</v>
      </c>
      <c r="D18" s="34">
        <f t="shared" si="4"/>
        <v>120</v>
      </c>
      <c r="E18" s="37">
        <f t="shared" si="0"/>
        <v>2.4350000000000023</v>
      </c>
      <c r="F18" s="26" t="e">
        <f>(C18*0.25*#REF!)/144</f>
        <v>#REF!</v>
      </c>
      <c r="G18" s="19"/>
      <c r="H18" s="34">
        <v>1.875</v>
      </c>
      <c r="I18" s="34">
        <f t="shared" si="1"/>
        <v>68.25</v>
      </c>
      <c r="J18" s="34">
        <f t="shared" si="2"/>
        <v>67.69</v>
      </c>
      <c r="K18" s="34">
        <f t="shared" si="3"/>
        <v>72</v>
      </c>
      <c r="M18" s="40"/>
    </row>
    <row r="19" spans="2:11" ht="15">
      <c r="B19" s="32">
        <v>6.5</v>
      </c>
      <c r="C19" s="34">
        <v>132</v>
      </c>
      <c r="D19" s="34">
        <f t="shared" si="4"/>
        <v>131</v>
      </c>
      <c r="E19" s="37">
        <f t="shared" si="0"/>
        <v>2.253</v>
      </c>
      <c r="F19" s="26" t="e">
        <f>(C19*0.25*#REF!)/144</f>
        <v>#REF!</v>
      </c>
      <c r="G19" s="19"/>
      <c r="H19" s="34">
        <v>1.875</v>
      </c>
      <c r="I19" s="34">
        <f t="shared" si="1"/>
        <v>74.25</v>
      </c>
      <c r="J19" s="34">
        <f t="shared" si="2"/>
        <v>73.872</v>
      </c>
      <c r="K19" s="34">
        <f t="shared" si="3"/>
        <v>78</v>
      </c>
    </row>
    <row r="20" spans="2:13" s="1" customFormat="1" ht="15">
      <c r="B20" s="32">
        <f>80/12</f>
        <v>6.666666666666667</v>
      </c>
      <c r="C20" s="34">
        <v>136</v>
      </c>
      <c r="D20" s="34">
        <f t="shared" si="4"/>
        <v>135</v>
      </c>
      <c r="E20" s="37">
        <f t="shared" si="0"/>
        <v>2.0049999999999955</v>
      </c>
      <c r="F20" s="26" t="e">
        <f>(C20*0.25*#REF!)/144</f>
        <v>#REF!</v>
      </c>
      <c r="G20" s="19"/>
      <c r="H20" s="34">
        <v>1.875</v>
      </c>
      <c r="I20" s="34">
        <f t="shared" si="1"/>
        <v>76.25</v>
      </c>
      <c r="J20" s="34">
        <f t="shared" si="2"/>
        <v>76.12</v>
      </c>
      <c r="K20" s="34">
        <f t="shared" si="3"/>
        <v>80</v>
      </c>
      <c r="L20" s="20"/>
      <c r="M20" s="20"/>
    </row>
    <row r="21" spans="2:11" ht="15">
      <c r="B21" s="32">
        <v>7</v>
      </c>
      <c r="C21" s="34">
        <v>143</v>
      </c>
      <c r="D21" s="34">
        <f t="shared" si="4"/>
        <v>142</v>
      </c>
      <c r="E21" s="37">
        <f t="shared" si="0"/>
        <v>2.070999999999998</v>
      </c>
      <c r="F21" s="26" t="e">
        <f>(C21*0.25*#REF!)/144</f>
        <v>#REF!</v>
      </c>
      <c r="G21" s="19"/>
      <c r="H21" s="34">
        <v>1.875</v>
      </c>
      <c r="I21" s="34">
        <f t="shared" si="1"/>
        <v>80.25</v>
      </c>
      <c r="J21" s="34">
        <f t="shared" si="2"/>
        <v>80.054</v>
      </c>
      <c r="K21" s="34">
        <f t="shared" si="3"/>
        <v>84</v>
      </c>
    </row>
    <row r="22" spans="2:11" ht="15">
      <c r="B22" s="32">
        <v>7.5</v>
      </c>
      <c r="C22" s="34">
        <v>154</v>
      </c>
      <c r="D22" s="34">
        <f t="shared" si="4"/>
        <v>153</v>
      </c>
      <c r="E22" s="37">
        <f t="shared" si="0"/>
        <v>1.88900000000001</v>
      </c>
      <c r="F22" s="26" t="e">
        <f>(C22*0.25*#REF!)/144</f>
        <v>#REF!</v>
      </c>
      <c r="G22" s="19"/>
      <c r="H22" s="34">
        <v>1.875</v>
      </c>
      <c r="I22" s="34">
        <f t="shared" si="1"/>
        <v>86.25</v>
      </c>
      <c r="J22" s="34">
        <f t="shared" si="2"/>
        <v>86.23599999999999</v>
      </c>
      <c r="K22" s="34">
        <f t="shared" si="3"/>
        <v>90</v>
      </c>
    </row>
    <row r="23" spans="2:11" ht="15">
      <c r="B23" s="32">
        <v>8</v>
      </c>
      <c r="C23" s="34">
        <v>164</v>
      </c>
      <c r="D23" s="34">
        <f t="shared" si="4"/>
        <v>163</v>
      </c>
      <c r="E23" s="37">
        <f t="shared" si="0"/>
        <v>2.2690000000000055</v>
      </c>
      <c r="F23" s="26" t="e">
        <f>(C23*0.25*#REF!)/144</f>
        <v>#REF!</v>
      </c>
      <c r="G23" s="19"/>
      <c r="H23" s="34">
        <v>1.875</v>
      </c>
      <c r="I23" s="34">
        <f t="shared" si="1"/>
        <v>92.25</v>
      </c>
      <c r="J23" s="34">
        <f t="shared" si="2"/>
        <v>91.856</v>
      </c>
      <c r="K23" s="34">
        <f t="shared" si="3"/>
        <v>96</v>
      </c>
    </row>
    <row r="24" spans="2:11" ht="15">
      <c r="B24" s="32">
        <v>8.5</v>
      </c>
      <c r="C24" s="34">
        <v>175</v>
      </c>
      <c r="D24" s="34">
        <f t="shared" si="4"/>
        <v>174</v>
      </c>
      <c r="E24" s="37">
        <f t="shared" si="0"/>
        <v>2.0870000000000033</v>
      </c>
      <c r="F24" s="26" t="e">
        <f>(C24*0.25*#REF!)/144</f>
        <v>#REF!</v>
      </c>
      <c r="G24" s="19"/>
      <c r="H24" s="34">
        <v>1.875</v>
      </c>
      <c r="I24" s="34">
        <f t="shared" si="1"/>
        <v>98.25</v>
      </c>
      <c r="J24" s="34">
        <f t="shared" si="2"/>
        <v>98.038</v>
      </c>
      <c r="K24" s="34">
        <f t="shared" si="3"/>
        <v>102</v>
      </c>
    </row>
    <row r="25" spans="2:11" ht="15">
      <c r="B25" s="32">
        <v>9</v>
      </c>
      <c r="C25" s="34">
        <v>186</v>
      </c>
      <c r="D25" s="34">
        <f t="shared" si="4"/>
        <v>185</v>
      </c>
      <c r="E25" s="37">
        <f t="shared" si="0"/>
        <v>1.9050000000000011</v>
      </c>
      <c r="F25" s="26" t="e">
        <f>(C25*0.25*#REF!)/144</f>
        <v>#REF!</v>
      </c>
      <c r="G25" s="19"/>
      <c r="H25" s="34">
        <v>1.875</v>
      </c>
      <c r="I25" s="34">
        <f t="shared" si="1"/>
        <v>104.25</v>
      </c>
      <c r="J25" s="34">
        <f t="shared" si="2"/>
        <v>104.22</v>
      </c>
      <c r="K25" s="34">
        <f t="shared" si="3"/>
        <v>108</v>
      </c>
    </row>
    <row r="26" spans="2:11" ht="15">
      <c r="B26" s="32">
        <v>9.5</v>
      </c>
      <c r="C26" s="34">
        <v>196</v>
      </c>
      <c r="D26" s="34">
        <f t="shared" si="4"/>
        <v>195</v>
      </c>
      <c r="E26" s="37">
        <f t="shared" si="0"/>
        <v>2.2849999999999966</v>
      </c>
      <c r="F26" s="26" t="e">
        <f>(C26*0.25*#REF!)/144</f>
        <v>#REF!</v>
      </c>
      <c r="G26" s="19"/>
      <c r="H26" s="34">
        <v>1.875</v>
      </c>
      <c r="I26" s="34">
        <f t="shared" si="1"/>
        <v>110.25</v>
      </c>
      <c r="J26" s="34">
        <f t="shared" si="2"/>
        <v>109.84</v>
      </c>
      <c r="K26" s="34">
        <f t="shared" si="3"/>
        <v>114</v>
      </c>
    </row>
    <row r="27" spans="2:11" ht="15">
      <c r="B27" s="32">
        <v>10</v>
      </c>
      <c r="C27" s="34">
        <v>207</v>
      </c>
      <c r="D27" s="34">
        <f t="shared" si="4"/>
        <v>206</v>
      </c>
      <c r="E27" s="37">
        <f t="shared" si="0"/>
        <v>2.1029999999999944</v>
      </c>
      <c r="F27" s="26" t="e">
        <f>(C27*0.25*#REF!)/144</f>
        <v>#REF!</v>
      </c>
      <c r="G27" s="19"/>
      <c r="H27" s="34">
        <v>1.875</v>
      </c>
      <c r="I27" s="34">
        <f t="shared" si="1"/>
        <v>116.25</v>
      </c>
      <c r="J27" s="34">
        <f t="shared" si="2"/>
        <v>116.022</v>
      </c>
      <c r="K27" s="34">
        <f t="shared" si="3"/>
        <v>120</v>
      </c>
    </row>
    <row r="28" spans="2:11" ht="15">
      <c r="B28" s="32">
        <v>10.5</v>
      </c>
      <c r="C28" s="34">
        <v>218</v>
      </c>
      <c r="D28" s="34">
        <f t="shared" si="4"/>
        <v>217</v>
      </c>
      <c r="E28" s="37">
        <f t="shared" si="0"/>
        <v>1.9210000000000065</v>
      </c>
      <c r="F28" s="26" t="e">
        <f>(C28*0.25*#REF!)/144</f>
        <v>#REF!</v>
      </c>
      <c r="G28" s="19"/>
      <c r="H28" s="34">
        <v>1.875</v>
      </c>
      <c r="I28" s="34">
        <f t="shared" si="1"/>
        <v>122.25</v>
      </c>
      <c r="J28" s="34">
        <f t="shared" si="2"/>
        <v>122.204</v>
      </c>
      <c r="K28" s="34">
        <f t="shared" si="3"/>
        <v>126</v>
      </c>
    </row>
    <row r="29" spans="2:11" ht="15">
      <c r="B29" s="32">
        <v>11</v>
      </c>
      <c r="C29" s="34">
        <v>228</v>
      </c>
      <c r="D29" s="34">
        <f t="shared" si="4"/>
        <v>227</v>
      </c>
      <c r="E29" s="37">
        <f t="shared" si="0"/>
        <v>2.301000000000002</v>
      </c>
      <c r="F29" s="26" t="e">
        <f>(C29*0.25*#REF!)/144</f>
        <v>#REF!</v>
      </c>
      <c r="G29" s="19"/>
      <c r="H29" s="34">
        <v>1.875</v>
      </c>
      <c r="I29" s="34">
        <f t="shared" si="1"/>
        <v>128.25</v>
      </c>
      <c r="J29" s="34">
        <f t="shared" si="2"/>
        <v>127.824</v>
      </c>
      <c r="K29" s="34">
        <f t="shared" si="3"/>
        <v>132</v>
      </c>
    </row>
    <row r="30" spans="2:11" ht="15">
      <c r="B30" s="32">
        <v>11.5</v>
      </c>
      <c r="C30" s="34">
        <v>239</v>
      </c>
      <c r="D30" s="34">
        <f t="shared" si="4"/>
        <v>238</v>
      </c>
      <c r="E30" s="37">
        <f t="shared" si="0"/>
        <v>2.1189999999999998</v>
      </c>
      <c r="F30" s="26" t="e">
        <f>(C30*0.25*#REF!)/144</f>
        <v>#REF!</v>
      </c>
      <c r="G30" s="19"/>
      <c r="H30" s="34">
        <v>1.875</v>
      </c>
      <c r="I30" s="34">
        <f t="shared" si="1"/>
        <v>134.25</v>
      </c>
      <c r="J30" s="34">
        <f t="shared" si="2"/>
        <v>134.006</v>
      </c>
      <c r="K30" s="34">
        <f t="shared" si="3"/>
        <v>138</v>
      </c>
    </row>
    <row r="31" spans="2:11" ht="15">
      <c r="B31" s="32">
        <v>12</v>
      </c>
      <c r="C31" s="34">
        <v>250</v>
      </c>
      <c r="D31" s="34">
        <f t="shared" si="4"/>
        <v>249</v>
      </c>
      <c r="E31" s="37">
        <f t="shared" si="0"/>
        <v>1.9370000000000118</v>
      </c>
      <c r="F31" s="26" t="e">
        <f>(C31*0.25*#REF!)/144</f>
        <v>#REF!</v>
      </c>
      <c r="G31" s="19"/>
      <c r="H31" s="34">
        <v>1.875</v>
      </c>
      <c r="I31" s="34">
        <f t="shared" si="1"/>
        <v>140.25</v>
      </c>
      <c r="J31" s="34">
        <f t="shared" si="2"/>
        <v>140.188</v>
      </c>
      <c r="K31" s="34">
        <f t="shared" si="3"/>
        <v>144</v>
      </c>
    </row>
    <row r="32" spans="2:11" ht="15">
      <c r="B32" s="32">
        <v>12.5</v>
      </c>
      <c r="C32" s="34">
        <v>260</v>
      </c>
      <c r="D32" s="34">
        <f t="shared" si="4"/>
        <v>259</v>
      </c>
      <c r="E32" s="37">
        <f t="shared" si="0"/>
        <v>2.3170000000000073</v>
      </c>
      <c r="F32" s="26" t="e">
        <f>(C32*0.25*#REF!)/144</f>
        <v>#REF!</v>
      </c>
      <c r="G32" s="19"/>
      <c r="H32" s="34">
        <v>1.875</v>
      </c>
      <c r="I32" s="34">
        <f t="shared" si="1"/>
        <v>146.25</v>
      </c>
      <c r="J32" s="34">
        <f t="shared" si="2"/>
        <v>145.808</v>
      </c>
      <c r="K32" s="34">
        <f t="shared" si="3"/>
        <v>150</v>
      </c>
    </row>
    <row r="33" spans="2:11" ht="15">
      <c r="B33" s="32">
        <v>13</v>
      </c>
      <c r="C33" s="34">
        <v>271</v>
      </c>
      <c r="D33" s="34">
        <f t="shared" si="4"/>
        <v>270</v>
      </c>
      <c r="E33" s="37">
        <f t="shared" si="0"/>
        <v>2.134999999999991</v>
      </c>
      <c r="F33" s="26" t="e">
        <f>(C33*0.25*#REF!)/144</f>
        <v>#REF!</v>
      </c>
      <c r="G33" s="19"/>
      <c r="H33" s="34">
        <v>1.875</v>
      </c>
      <c r="I33" s="34">
        <f t="shared" si="1"/>
        <v>152.25</v>
      </c>
      <c r="J33" s="34">
        <f t="shared" si="2"/>
        <v>151.99</v>
      </c>
      <c r="K33" s="34">
        <f t="shared" si="3"/>
        <v>156</v>
      </c>
    </row>
    <row r="34" spans="2:13" s="1" customFormat="1" ht="15">
      <c r="B34" s="32">
        <f>160/12</f>
        <v>13.333333333333334</v>
      </c>
      <c r="C34" s="34">
        <v>278</v>
      </c>
      <c r="D34" s="34">
        <f t="shared" si="4"/>
        <v>277</v>
      </c>
      <c r="E34" s="37">
        <f t="shared" si="0"/>
        <v>2.2009999999999934</v>
      </c>
      <c r="F34" s="26" t="e">
        <f>(C34*0.25*#REF!)/144</f>
        <v>#REF!</v>
      </c>
      <c r="G34" s="19"/>
      <c r="H34" s="34">
        <v>1.875</v>
      </c>
      <c r="I34" s="34">
        <f t="shared" si="1"/>
        <v>156.25</v>
      </c>
      <c r="J34" s="34">
        <f t="shared" si="2"/>
        <v>155.924</v>
      </c>
      <c r="K34" s="34">
        <f t="shared" si="3"/>
        <v>160</v>
      </c>
      <c r="L34" s="20"/>
      <c r="M34" s="20"/>
    </row>
    <row r="35" spans="2:11" ht="15">
      <c r="B35" s="32">
        <v>13.5</v>
      </c>
      <c r="C35" s="34">
        <v>282</v>
      </c>
      <c r="D35" s="34">
        <f t="shared" si="4"/>
        <v>281</v>
      </c>
      <c r="E35" s="37">
        <f t="shared" si="0"/>
        <v>1.953000000000003</v>
      </c>
      <c r="F35" s="26" t="e">
        <f>(C35*0.25*#REF!)/144</f>
        <v>#REF!</v>
      </c>
      <c r="G35" s="19"/>
      <c r="H35" s="34">
        <v>1.875</v>
      </c>
      <c r="I35" s="34">
        <f t="shared" si="1"/>
        <v>158.25</v>
      </c>
      <c r="J35" s="34">
        <f t="shared" si="2"/>
        <v>158.172</v>
      </c>
      <c r="K35" s="34">
        <f t="shared" si="3"/>
        <v>162</v>
      </c>
    </row>
    <row r="36" spans="2:11" ht="15">
      <c r="B36" s="32">
        <v>14</v>
      </c>
      <c r="C36" s="34">
        <v>292</v>
      </c>
      <c r="D36" s="34">
        <f t="shared" si="4"/>
        <v>291</v>
      </c>
      <c r="E36" s="37">
        <f t="shared" si="0"/>
        <v>2.3329999999999984</v>
      </c>
      <c r="F36" s="26" t="e">
        <f>(C36*0.25*#REF!)/144</f>
        <v>#REF!</v>
      </c>
      <c r="G36" s="19"/>
      <c r="H36" s="34">
        <v>1.875</v>
      </c>
      <c r="I36" s="34">
        <f t="shared" si="1"/>
        <v>164.25</v>
      </c>
      <c r="J36" s="34">
        <f t="shared" si="2"/>
        <v>163.792</v>
      </c>
      <c r="K36" s="34">
        <f t="shared" si="3"/>
        <v>168</v>
      </c>
    </row>
    <row r="37" spans="2:11" ht="15">
      <c r="B37" s="32">
        <v>14.5</v>
      </c>
      <c r="C37" s="34">
        <v>303</v>
      </c>
      <c r="D37" s="34">
        <f t="shared" si="4"/>
        <v>302</v>
      </c>
      <c r="E37" s="37">
        <f t="shared" si="0"/>
        <v>2.1510000000000105</v>
      </c>
      <c r="F37" s="26" t="e">
        <f>(C37*0.25*#REF!)/144</f>
        <v>#REF!</v>
      </c>
      <c r="G37" s="19"/>
      <c r="H37" s="34">
        <v>1.875</v>
      </c>
      <c r="I37" s="34">
        <f t="shared" si="1"/>
        <v>170.25</v>
      </c>
      <c r="J37" s="34">
        <f t="shared" si="2"/>
        <v>169.974</v>
      </c>
      <c r="K37" s="34">
        <f t="shared" si="3"/>
        <v>174</v>
      </c>
    </row>
    <row r="38" spans="2:11" ht="15">
      <c r="B38" s="32">
        <v>15</v>
      </c>
      <c r="C38" s="34">
        <v>314</v>
      </c>
      <c r="D38" s="34">
        <f t="shared" si="4"/>
        <v>313</v>
      </c>
      <c r="E38" s="37">
        <f t="shared" si="0"/>
        <v>1.968999999999994</v>
      </c>
      <c r="F38" s="26" t="e">
        <f>(C38*0.25*#REF!)/144</f>
        <v>#REF!</v>
      </c>
      <c r="G38" s="19"/>
      <c r="H38" s="34">
        <v>1.875</v>
      </c>
      <c r="I38" s="34">
        <f t="shared" si="1"/>
        <v>176.25</v>
      </c>
      <c r="J38" s="34">
        <f t="shared" si="2"/>
        <v>176.156</v>
      </c>
      <c r="K38" s="34">
        <f t="shared" si="3"/>
        <v>180</v>
      </c>
    </row>
    <row r="39" spans="2:11" ht="15">
      <c r="B39" s="32">
        <v>15.5</v>
      </c>
      <c r="C39" s="34">
        <v>324</v>
      </c>
      <c r="D39" s="34">
        <f t="shared" si="4"/>
        <v>323</v>
      </c>
      <c r="E39" s="37">
        <f t="shared" si="0"/>
        <v>2.3489999999999895</v>
      </c>
      <c r="F39" s="26" t="e">
        <f>(C39*0.25*#REF!)/144</f>
        <v>#REF!</v>
      </c>
      <c r="G39" s="19"/>
      <c r="H39" s="34">
        <v>1.875</v>
      </c>
      <c r="I39" s="34">
        <f t="shared" si="1"/>
        <v>182.25</v>
      </c>
      <c r="J39" s="34">
        <f t="shared" si="2"/>
        <v>181.776</v>
      </c>
      <c r="K39" s="34">
        <f t="shared" si="3"/>
        <v>186</v>
      </c>
    </row>
    <row r="40" spans="2:11" ht="15">
      <c r="B40" s="32">
        <v>16</v>
      </c>
      <c r="C40" s="34">
        <v>335</v>
      </c>
      <c r="D40" s="34">
        <f t="shared" si="4"/>
        <v>334</v>
      </c>
      <c r="E40" s="37">
        <f t="shared" si="0"/>
        <v>2.1670000000000016</v>
      </c>
      <c r="F40" s="26" t="e">
        <f>(C40*0.25*#REF!)/144</f>
        <v>#REF!</v>
      </c>
      <c r="G40" s="19"/>
      <c r="H40" s="34">
        <v>1.875</v>
      </c>
      <c r="I40" s="34">
        <f t="shared" si="1"/>
        <v>188.25</v>
      </c>
      <c r="J40" s="34">
        <f t="shared" si="2"/>
        <v>187.958</v>
      </c>
      <c r="K40" s="34">
        <f t="shared" si="3"/>
        <v>192</v>
      </c>
    </row>
    <row r="41" spans="2:11" ht="15">
      <c r="B41" s="32">
        <v>16.5</v>
      </c>
      <c r="C41" s="34">
        <v>346</v>
      </c>
      <c r="D41" s="34">
        <f t="shared" si="4"/>
        <v>345</v>
      </c>
      <c r="E41" s="37">
        <f t="shared" si="0"/>
        <v>1.9850000000000136</v>
      </c>
      <c r="F41" s="26" t="e">
        <f>(C41*0.25*#REF!)/144</f>
        <v>#REF!</v>
      </c>
      <c r="G41" s="19"/>
      <c r="H41" s="34">
        <v>1.875</v>
      </c>
      <c r="I41" s="34">
        <f t="shared" si="1"/>
        <v>194.25</v>
      </c>
      <c r="J41" s="34">
        <f t="shared" si="2"/>
        <v>194.14</v>
      </c>
      <c r="K41" s="34">
        <f t="shared" si="3"/>
        <v>198</v>
      </c>
    </row>
    <row r="42" spans="2:13" s="1" customFormat="1" ht="15">
      <c r="B42" s="32">
        <f>200/12</f>
        <v>16.666666666666668</v>
      </c>
      <c r="C42" s="34">
        <v>349</v>
      </c>
      <c r="D42" s="34">
        <f t="shared" si="4"/>
        <v>348</v>
      </c>
      <c r="E42" s="37">
        <f t="shared" si="0"/>
        <v>2.2990000000000066</v>
      </c>
      <c r="F42" s="26" t="e">
        <f>(C42*0.25*#REF!)/144</f>
        <v>#REF!</v>
      </c>
      <c r="G42" s="19"/>
      <c r="H42" s="34">
        <v>1.875</v>
      </c>
      <c r="I42" s="34">
        <f t="shared" si="1"/>
        <v>196.25</v>
      </c>
      <c r="J42" s="34">
        <f t="shared" si="2"/>
        <v>195.826</v>
      </c>
      <c r="K42" s="34">
        <f t="shared" si="3"/>
        <v>200</v>
      </c>
      <c r="L42" s="20"/>
      <c r="M42" s="20"/>
    </row>
    <row r="43" spans="2:11" ht="15">
      <c r="B43" s="32">
        <v>17</v>
      </c>
      <c r="C43" s="34">
        <v>356</v>
      </c>
      <c r="D43" s="34">
        <f t="shared" si="4"/>
        <v>355</v>
      </c>
      <c r="E43" s="37">
        <f t="shared" si="0"/>
        <v>2.365000000000009</v>
      </c>
      <c r="F43" s="26" t="e">
        <f>(C43*0.25*#REF!)/144</f>
        <v>#REF!</v>
      </c>
      <c r="G43" s="19"/>
      <c r="H43" s="34">
        <v>1.875</v>
      </c>
      <c r="I43" s="34">
        <f t="shared" si="1"/>
        <v>200.25</v>
      </c>
      <c r="J43" s="34">
        <f t="shared" si="2"/>
        <v>199.76</v>
      </c>
      <c r="K43" s="34">
        <f t="shared" si="3"/>
        <v>204</v>
      </c>
    </row>
    <row r="44" spans="2:11" ht="15">
      <c r="B44" s="32">
        <v>17.5</v>
      </c>
      <c r="C44" s="34">
        <v>367</v>
      </c>
      <c r="D44" s="34">
        <f t="shared" si="4"/>
        <v>366</v>
      </c>
      <c r="E44" s="37">
        <f t="shared" si="0"/>
        <v>2.1829999999999927</v>
      </c>
      <c r="F44" s="26" t="e">
        <f>(C44*0.25*#REF!)/144</f>
        <v>#REF!</v>
      </c>
      <c r="G44" s="19"/>
      <c r="H44" s="34">
        <v>1.875</v>
      </c>
      <c r="I44" s="34">
        <f t="shared" si="1"/>
        <v>206.25</v>
      </c>
      <c r="J44" s="34">
        <f t="shared" si="2"/>
        <v>205.942</v>
      </c>
      <c r="K44" s="34">
        <f t="shared" si="3"/>
        <v>210</v>
      </c>
    </row>
    <row r="45" spans="2:11" ht="15">
      <c r="B45" s="32">
        <v>18</v>
      </c>
      <c r="C45" s="34">
        <v>378</v>
      </c>
      <c r="D45" s="34">
        <f t="shared" si="4"/>
        <v>377</v>
      </c>
      <c r="E45" s="37">
        <f t="shared" si="0"/>
        <v>2.0010000000000048</v>
      </c>
      <c r="F45" s="26" t="e">
        <f>(C45*0.25*#REF!)/144</f>
        <v>#REF!</v>
      </c>
      <c r="G45" s="19"/>
      <c r="H45" s="34">
        <v>1.875</v>
      </c>
      <c r="I45" s="34">
        <f t="shared" si="1"/>
        <v>212.25</v>
      </c>
      <c r="J45" s="34">
        <f t="shared" si="2"/>
        <v>212.124</v>
      </c>
      <c r="K45" s="34">
        <f t="shared" si="3"/>
        <v>216</v>
      </c>
    </row>
    <row r="46" spans="2:11" ht="15">
      <c r="B46" s="32">
        <v>18.5</v>
      </c>
      <c r="C46" s="34">
        <v>388</v>
      </c>
      <c r="D46" s="34">
        <f t="shared" si="4"/>
        <v>387</v>
      </c>
      <c r="E46" s="37">
        <f t="shared" si="0"/>
        <v>2.3810000000000002</v>
      </c>
      <c r="F46" s="26" t="e">
        <f>(C46*0.25*#REF!)/144</f>
        <v>#REF!</v>
      </c>
      <c r="G46" s="19"/>
      <c r="H46" s="34">
        <v>1.875</v>
      </c>
      <c r="I46" s="34">
        <f t="shared" si="1"/>
        <v>218.25</v>
      </c>
      <c r="J46" s="34">
        <f t="shared" si="2"/>
        <v>217.744</v>
      </c>
      <c r="K46" s="34">
        <f t="shared" si="3"/>
        <v>222</v>
      </c>
    </row>
    <row r="47" spans="2:11" ht="15">
      <c r="B47" s="32">
        <v>19</v>
      </c>
      <c r="C47" s="34">
        <v>399</v>
      </c>
      <c r="D47" s="34">
        <f t="shared" si="4"/>
        <v>398</v>
      </c>
      <c r="E47" s="37">
        <f t="shared" si="0"/>
        <v>2.1990000000000123</v>
      </c>
      <c r="F47" s="26" t="e">
        <f>(C47*0.25*#REF!)/144</f>
        <v>#REF!</v>
      </c>
      <c r="G47" s="19"/>
      <c r="H47" s="34">
        <v>1.875</v>
      </c>
      <c r="I47" s="34">
        <f t="shared" si="1"/>
        <v>224.25</v>
      </c>
      <c r="J47" s="34">
        <f t="shared" si="2"/>
        <v>223.926</v>
      </c>
      <c r="K47" s="34">
        <f t="shared" si="3"/>
        <v>228</v>
      </c>
    </row>
    <row r="48" spans="2:11" ht="15">
      <c r="B48" s="32">
        <v>19.5</v>
      </c>
      <c r="C48" s="34">
        <v>410</v>
      </c>
      <c r="D48" s="34">
        <f t="shared" si="4"/>
        <v>409</v>
      </c>
      <c r="E48" s="37">
        <f t="shared" si="0"/>
        <v>2.016999999999996</v>
      </c>
      <c r="F48" s="26" t="e">
        <f>(C48*0.25*#REF!)/144</f>
        <v>#REF!</v>
      </c>
      <c r="G48" s="19"/>
      <c r="H48" s="34">
        <v>1.875</v>
      </c>
      <c r="I48" s="34">
        <f t="shared" si="1"/>
        <v>230.25</v>
      </c>
      <c r="J48" s="34">
        <f t="shared" si="2"/>
        <v>230.108</v>
      </c>
      <c r="K48" s="34">
        <f t="shared" si="3"/>
        <v>234</v>
      </c>
    </row>
    <row r="49" spans="2:11" ht="15">
      <c r="B49" s="33">
        <v>20</v>
      </c>
      <c r="C49" s="29">
        <v>420</v>
      </c>
      <c r="D49" s="29">
        <f t="shared" si="4"/>
        <v>419</v>
      </c>
      <c r="E49" s="35">
        <f t="shared" si="0"/>
        <v>2.3969999999999914</v>
      </c>
      <c r="F49" s="27" t="e">
        <f>(C49*0.25*#REF!)/144</f>
        <v>#REF!</v>
      </c>
      <c r="G49" s="19"/>
      <c r="H49" s="29">
        <v>1.875</v>
      </c>
      <c r="I49" s="29">
        <f t="shared" si="1"/>
        <v>236.25</v>
      </c>
      <c r="J49" s="29">
        <f t="shared" si="2"/>
        <v>235.728</v>
      </c>
      <c r="K49" s="29">
        <f t="shared" si="3"/>
        <v>240</v>
      </c>
    </row>
    <row r="51" spans="2:11" ht="15">
      <c r="B51" s="102" t="s">
        <v>14</v>
      </c>
      <c r="C51" s="103"/>
      <c r="D51" s="103"/>
      <c r="E51" s="103"/>
      <c r="F51" s="104"/>
      <c r="G51" s="23"/>
      <c r="H51" s="23"/>
      <c r="I51" s="19" t="s">
        <v>25</v>
      </c>
      <c r="J51" s="19" t="s">
        <v>18</v>
      </c>
      <c r="K51" s="23"/>
    </row>
    <row r="52" spans="2:11" ht="15">
      <c r="B52" s="28" t="s">
        <v>18</v>
      </c>
      <c r="C52" s="30" t="s">
        <v>27</v>
      </c>
      <c r="D52" s="30" t="s">
        <v>28</v>
      </c>
      <c r="E52" s="28" t="s">
        <v>24</v>
      </c>
      <c r="F52" s="22" t="s">
        <v>1</v>
      </c>
      <c r="G52" s="19"/>
      <c r="H52" s="19" t="s">
        <v>23</v>
      </c>
      <c r="I52" s="19" t="s">
        <v>18</v>
      </c>
      <c r="J52" s="19" t="s">
        <v>26</v>
      </c>
      <c r="K52" s="19" t="s">
        <v>18</v>
      </c>
    </row>
    <row r="53" spans="2:11" ht="18">
      <c r="B53" s="29" t="s">
        <v>19</v>
      </c>
      <c r="C53" s="29" t="s">
        <v>21</v>
      </c>
      <c r="D53" s="29" t="s">
        <v>22</v>
      </c>
      <c r="E53" s="29" t="s">
        <v>4</v>
      </c>
      <c r="F53" s="21" t="s">
        <v>0</v>
      </c>
      <c r="G53" s="19"/>
      <c r="H53" s="19" t="s">
        <v>4</v>
      </c>
      <c r="I53" s="19" t="s">
        <v>4</v>
      </c>
      <c r="J53" s="19" t="s">
        <v>4</v>
      </c>
      <c r="K53" s="19" t="s">
        <v>20</v>
      </c>
    </row>
    <row r="54" spans="2:11" ht="15">
      <c r="B54" s="31">
        <v>0.5</v>
      </c>
      <c r="C54" s="28">
        <v>4</v>
      </c>
      <c r="D54" s="28">
        <f>C54-1</f>
        <v>3</v>
      </c>
      <c r="E54" s="36">
        <f aca="true" t="shared" si="5" ref="E54:E97">K54-H54-J54</f>
        <v>2.064</v>
      </c>
      <c r="F54" s="26" t="e">
        <f>(C54*0.25*#REF!)/144</f>
        <v>#REF!</v>
      </c>
      <c r="G54" s="19"/>
      <c r="H54" s="25">
        <v>2</v>
      </c>
      <c r="I54" s="25">
        <f aca="true" t="shared" si="6" ref="I54:I97">K54-2*H54</f>
        <v>2</v>
      </c>
      <c r="J54" s="25">
        <f aca="true" t="shared" si="7" ref="J54:J97">C54*0.25+D54*0.312</f>
        <v>1.936</v>
      </c>
      <c r="K54" s="19">
        <f aca="true" t="shared" si="8" ref="K54:K97">B54*12</f>
        <v>6</v>
      </c>
    </row>
    <row r="55" spans="2:11" ht="15">
      <c r="B55" s="32">
        <v>1</v>
      </c>
      <c r="C55" s="34">
        <v>14</v>
      </c>
      <c r="D55" s="34">
        <f aca="true" t="shared" si="9" ref="D55:D97">C55-1</f>
        <v>13</v>
      </c>
      <c r="E55" s="37">
        <f t="shared" si="5"/>
        <v>2.444</v>
      </c>
      <c r="F55" s="26" t="e">
        <f>(C55*0.25*#REF!)/144</f>
        <v>#REF!</v>
      </c>
      <c r="G55" s="19"/>
      <c r="H55" s="25">
        <v>2</v>
      </c>
      <c r="I55" s="25">
        <f t="shared" si="6"/>
        <v>8</v>
      </c>
      <c r="J55" s="25">
        <f t="shared" si="7"/>
        <v>7.556</v>
      </c>
      <c r="K55" s="19">
        <f t="shared" si="8"/>
        <v>12</v>
      </c>
    </row>
    <row r="56" spans="2:11" ht="15">
      <c r="B56" s="32">
        <v>1.5</v>
      </c>
      <c r="C56" s="34">
        <v>25</v>
      </c>
      <c r="D56" s="34">
        <f t="shared" si="9"/>
        <v>24</v>
      </c>
      <c r="E56" s="37">
        <f t="shared" si="5"/>
        <v>2.2620000000000005</v>
      </c>
      <c r="F56" s="26" t="e">
        <f>(C56*0.25*#REF!)/144</f>
        <v>#REF!</v>
      </c>
      <c r="G56" s="19"/>
      <c r="H56" s="25">
        <v>2</v>
      </c>
      <c r="I56" s="25">
        <f t="shared" si="6"/>
        <v>14</v>
      </c>
      <c r="J56" s="25">
        <f t="shared" si="7"/>
        <v>13.738</v>
      </c>
      <c r="K56" s="19">
        <f t="shared" si="8"/>
        <v>18</v>
      </c>
    </row>
    <row r="57" spans="2:11" ht="15">
      <c r="B57" s="32">
        <v>2</v>
      </c>
      <c r="C57" s="34">
        <v>36</v>
      </c>
      <c r="D57" s="34">
        <f t="shared" si="9"/>
        <v>35</v>
      </c>
      <c r="E57" s="37">
        <f t="shared" si="5"/>
        <v>2.0799999999999983</v>
      </c>
      <c r="F57" s="26" t="e">
        <f>(C57*0.25*#REF!)/144</f>
        <v>#REF!</v>
      </c>
      <c r="G57" s="19"/>
      <c r="H57" s="25">
        <v>2</v>
      </c>
      <c r="I57" s="25">
        <f t="shared" si="6"/>
        <v>20</v>
      </c>
      <c r="J57" s="25">
        <f t="shared" si="7"/>
        <v>19.92</v>
      </c>
      <c r="K57" s="19">
        <f t="shared" si="8"/>
        <v>24</v>
      </c>
    </row>
    <row r="58" spans="2:11" ht="15">
      <c r="B58" s="32">
        <v>2.5</v>
      </c>
      <c r="C58" s="34">
        <v>46</v>
      </c>
      <c r="D58" s="34">
        <f t="shared" si="9"/>
        <v>45</v>
      </c>
      <c r="E58" s="37">
        <f t="shared" si="5"/>
        <v>2.460000000000001</v>
      </c>
      <c r="F58" s="26" t="e">
        <f>(C58*0.25*#REF!)/144</f>
        <v>#REF!</v>
      </c>
      <c r="G58" s="19"/>
      <c r="H58" s="25">
        <v>2</v>
      </c>
      <c r="I58" s="25">
        <f t="shared" si="6"/>
        <v>26</v>
      </c>
      <c r="J58" s="25">
        <f t="shared" si="7"/>
        <v>25.54</v>
      </c>
      <c r="K58" s="19">
        <f t="shared" si="8"/>
        <v>30</v>
      </c>
    </row>
    <row r="59" spans="2:11" ht="15">
      <c r="B59" s="32">
        <v>3</v>
      </c>
      <c r="C59" s="34">
        <v>57</v>
      </c>
      <c r="D59" s="34">
        <f t="shared" si="9"/>
        <v>56</v>
      </c>
      <c r="E59" s="37">
        <f t="shared" si="5"/>
        <v>2.2779999999999987</v>
      </c>
      <c r="F59" s="26" t="e">
        <f>(C59*0.25*#REF!)/144</f>
        <v>#REF!</v>
      </c>
      <c r="G59" s="19"/>
      <c r="H59" s="25">
        <v>2</v>
      </c>
      <c r="I59" s="25">
        <f t="shared" si="6"/>
        <v>32</v>
      </c>
      <c r="J59" s="25">
        <f t="shared" si="7"/>
        <v>31.722</v>
      </c>
      <c r="K59" s="19">
        <f t="shared" si="8"/>
        <v>36</v>
      </c>
    </row>
    <row r="60" spans="2:11" ht="15">
      <c r="B60" s="32">
        <f>40/12</f>
        <v>3.3333333333333335</v>
      </c>
      <c r="C60" s="34">
        <v>64</v>
      </c>
      <c r="D60" s="34">
        <f t="shared" si="9"/>
        <v>63</v>
      </c>
      <c r="E60" s="37">
        <f t="shared" si="5"/>
        <v>2.344000000000001</v>
      </c>
      <c r="F60" s="26" t="e">
        <f>(C60*0.25*#REF!)/144</f>
        <v>#REF!</v>
      </c>
      <c r="G60" s="19"/>
      <c r="H60" s="25">
        <v>2</v>
      </c>
      <c r="I60" s="25">
        <f t="shared" si="6"/>
        <v>36</v>
      </c>
      <c r="J60" s="25">
        <f t="shared" si="7"/>
        <v>35.656</v>
      </c>
      <c r="K60" s="19">
        <f t="shared" si="8"/>
        <v>40</v>
      </c>
    </row>
    <row r="61" spans="2:11" ht="15">
      <c r="B61" s="32">
        <v>3.5</v>
      </c>
      <c r="C61" s="34">
        <v>68</v>
      </c>
      <c r="D61" s="34">
        <f t="shared" si="9"/>
        <v>67</v>
      </c>
      <c r="E61" s="37">
        <f t="shared" si="5"/>
        <v>2.0960000000000036</v>
      </c>
      <c r="F61" s="26" t="e">
        <f>(C61*0.25*#REF!)/144</f>
        <v>#REF!</v>
      </c>
      <c r="G61" s="19"/>
      <c r="H61" s="25">
        <v>2</v>
      </c>
      <c r="I61" s="25">
        <f t="shared" si="6"/>
        <v>38</v>
      </c>
      <c r="J61" s="25">
        <f t="shared" si="7"/>
        <v>37.903999999999996</v>
      </c>
      <c r="K61" s="19">
        <f t="shared" si="8"/>
        <v>42</v>
      </c>
    </row>
    <row r="62" spans="2:11" ht="15">
      <c r="B62" s="32">
        <v>4</v>
      </c>
      <c r="C62" s="34">
        <v>78</v>
      </c>
      <c r="D62" s="34">
        <f t="shared" si="9"/>
        <v>77</v>
      </c>
      <c r="E62" s="37">
        <f t="shared" si="5"/>
        <v>2.475999999999999</v>
      </c>
      <c r="F62" s="26" t="e">
        <f>(C62*0.25*#REF!)/144</f>
        <v>#REF!</v>
      </c>
      <c r="G62" s="19"/>
      <c r="H62" s="25">
        <v>2</v>
      </c>
      <c r="I62" s="25">
        <f t="shared" si="6"/>
        <v>44</v>
      </c>
      <c r="J62" s="25">
        <f t="shared" si="7"/>
        <v>43.524</v>
      </c>
      <c r="K62" s="19">
        <f t="shared" si="8"/>
        <v>48</v>
      </c>
    </row>
    <row r="63" spans="2:11" ht="15">
      <c r="B63" s="32">
        <v>4.5</v>
      </c>
      <c r="C63" s="34">
        <v>89</v>
      </c>
      <c r="D63" s="34">
        <f t="shared" si="9"/>
        <v>88</v>
      </c>
      <c r="E63" s="37">
        <f t="shared" si="5"/>
        <v>2.293999999999997</v>
      </c>
      <c r="F63" s="26" t="e">
        <f>(C63*0.25*#REF!)/144</f>
        <v>#REF!</v>
      </c>
      <c r="G63" s="19"/>
      <c r="H63" s="25">
        <v>2</v>
      </c>
      <c r="I63" s="25">
        <f t="shared" si="6"/>
        <v>50</v>
      </c>
      <c r="J63" s="25">
        <f t="shared" si="7"/>
        <v>49.706</v>
      </c>
      <c r="K63" s="19">
        <f t="shared" si="8"/>
        <v>54</v>
      </c>
    </row>
    <row r="64" spans="2:11" ht="15">
      <c r="B64" s="32">
        <v>5</v>
      </c>
      <c r="C64" s="34">
        <v>100</v>
      </c>
      <c r="D64" s="34">
        <f t="shared" si="9"/>
        <v>99</v>
      </c>
      <c r="E64" s="37">
        <f t="shared" si="5"/>
        <v>2.1119999999999948</v>
      </c>
      <c r="F64" s="26" t="e">
        <f>(C64*0.25*#REF!)/144</f>
        <v>#REF!</v>
      </c>
      <c r="G64" s="19"/>
      <c r="H64" s="25">
        <v>2</v>
      </c>
      <c r="I64" s="25">
        <f t="shared" si="6"/>
        <v>56</v>
      </c>
      <c r="J64" s="25">
        <f t="shared" si="7"/>
        <v>55.888000000000005</v>
      </c>
      <c r="K64" s="19">
        <f t="shared" si="8"/>
        <v>60</v>
      </c>
    </row>
    <row r="65" spans="2:11" ht="15">
      <c r="B65" s="32">
        <v>5.5</v>
      </c>
      <c r="C65" s="34">
        <v>110</v>
      </c>
      <c r="D65" s="34">
        <f t="shared" si="9"/>
        <v>109</v>
      </c>
      <c r="E65" s="37">
        <f t="shared" si="5"/>
        <v>2.4919999999999973</v>
      </c>
      <c r="F65" s="26" t="e">
        <f>(C65*0.25*#REF!)/144</f>
        <v>#REF!</v>
      </c>
      <c r="G65" s="19"/>
      <c r="H65" s="25">
        <v>2</v>
      </c>
      <c r="I65" s="25">
        <f t="shared" si="6"/>
        <v>62</v>
      </c>
      <c r="J65" s="25">
        <f t="shared" si="7"/>
        <v>61.508</v>
      </c>
      <c r="K65" s="19">
        <f t="shared" si="8"/>
        <v>66</v>
      </c>
    </row>
    <row r="66" spans="2:11" ht="15">
      <c r="B66" s="32">
        <v>6</v>
      </c>
      <c r="C66" s="34">
        <v>121</v>
      </c>
      <c r="D66" s="34">
        <f t="shared" si="9"/>
        <v>120</v>
      </c>
      <c r="E66" s="37">
        <f t="shared" si="5"/>
        <v>2.3100000000000023</v>
      </c>
      <c r="F66" s="26" t="e">
        <f>(C66*0.25*#REF!)/144</f>
        <v>#REF!</v>
      </c>
      <c r="G66" s="19"/>
      <c r="H66" s="25">
        <v>2</v>
      </c>
      <c r="I66" s="25">
        <f t="shared" si="6"/>
        <v>68</v>
      </c>
      <c r="J66" s="25">
        <f t="shared" si="7"/>
        <v>67.69</v>
      </c>
      <c r="K66" s="19">
        <f t="shared" si="8"/>
        <v>72</v>
      </c>
    </row>
    <row r="67" spans="2:11" ht="15">
      <c r="B67" s="32">
        <v>6.5</v>
      </c>
      <c r="C67" s="34">
        <v>132</v>
      </c>
      <c r="D67" s="34">
        <f t="shared" si="9"/>
        <v>131</v>
      </c>
      <c r="E67" s="37">
        <f t="shared" si="5"/>
        <v>2.128</v>
      </c>
      <c r="F67" s="26" t="e">
        <f>(C67*0.25*#REF!)/144</f>
        <v>#REF!</v>
      </c>
      <c r="G67" s="19"/>
      <c r="H67" s="25">
        <v>2</v>
      </c>
      <c r="I67" s="25">
        <f t="shared" si="6"/>
        <v>74</v>
      </c>
      <c r="J67" s="25">
        <f t="shared" si="7"/>
        <v>73.872</v>
      </c>
      <c r="K67" s="19">
        <f t="shared" si="8"/>
        <v>78</v>
      </c>
    </row>
    <row r="68" spans="2:11" ht="15">
      <c r="B68" s="32">
        <f>80/12</f>
        <v>6.666666666666667</v>
      </c>
      <c r="C68" s="34">
        <v>135</v>
      </c>
      <c r="D68" s="34">
        <f t="shared" si="9"/>
        <v>134</v>
      </c>
      <c r="E68" s="37">
        <f t="shared" si="5"/>
        <v>2.4420000000000073</v>
      </c>
      <c r="F68" s="26" t="e">
        <f>(C68*0.25*#REF!)/144</f>
        <v>#REF!</v>
      </c>
      <c r="G68" s="19"/>
      <c r="H68" s="25">
        <v>2</v>
      </c>
      <c r="I68" s="25">
        <f t="shared" si="6"/>
        <v>76</v>
      </c>
      <c r="J68" s="25">
        <f t="shared" si="7"/>
        <v>75.55799999999999</v>
      </c>
      <c r="K68" s="19">
        <f t="shared" si="8"/>
        <v>80</v>
      </c>
    </row>
    <row r="69" spans="2:11" ht="15">
      <c r="B69" s="32">
        <v>7</v>
      </c>
      <c r="C69" s="34">
        <v>142</v>
      </c>
      <c r="D69" s="34">
        <f t="shared" si="9"/>
        <v>141</v>
      </c>
      <c r="E69" s="37">
        <f t="shared" si="5"/>
        <v>2.5080000000000098</v>
      </c>
      <c r="F69" s="26" t="e">
        <f>(C69*0.25*#REF!)/144</f>
        <v>#REF!</v>
      </c>
      <c r="G69" s="19"/>
      <c r="H69" s="25">
        <v>2</v>
      </c>
      <c r="I69" s="25">
        <f t="shared" si="6"/>
        <v>80</v>
      </c>
      <c r="J69" s="25">
        <f t="shared" si="7"/>
        <v>79.49199999999999</v>
      </c>
      <c r="K69" s="19">
        <f t="shared" si="8"/>
        <v>84</v>
      </c>
    </row>
    <row r="70" spans="2:11" ht="15">
      <c r="B70" s="32">
        <v>7.5</v>
      </c>
      <c r="C70" s="34">
        <v>153</v>
      </c>
      <c r="D70" s="34">
        <f t="shared" si="9"/>
        <v>152</v>
      </c>
      <c r="E70" s="37">
        <f t="shared" si="5"/>
        <v>2.3259999999999934</v>
      </c>
      <c r="F70" s="26" t="e">
        <f>(C70*0.25*#REF!)/144</f>
        <v>#REF!</v>
      </c>
      <c r="G70" s="19"/>
      <c r="H70" s="25">
        <v>2</v>
      </c>
      <c r="I70" s="25">
        <f t="shared" si="6"/>
        <v>86</v>
      </c>
      <c r="J70" s="25">
        <f t="shared" si="7"/>
        <v>85.674</v>
      </c>
      <c r="K70" s="19">
        <f t="shared" si="8"/>
        <v>90</v>
      </c>
    </row>
    <row r="71" spans="2:11" ht="15">
      <c r="B71" s="32">
        <v>8</v>
      </c>
      <c r="C71" s="34">
        <v>164</v>
      </c>
      <c r="D71" s="34">
        <f t="shared" si="9"/>
        <v>163</v>
      </c>
      <c r="E71" s="37">
        <f t="shared" si="5"/>
        <v>2.1440000000000055</v>
      </c>
      <c r="F71" s="26" t="e">
        <f>(C71*0.25*#REF!)/144</f>
        <v>#REF!</v>
      </c>
      <c r="G71" s="19"/>
      <c r="H71" s="25">
        <v>2</v>
      </c>
      <c r="I71" s="25">
        <f t="shared" si="6"/>
        <v>92</v>
      </c>
      <c r="J71" s="25">
        <f t="shared" si="7"/>
        <v>91.856</v>
      </c>
      <c r="K71" s="19">
        <f t="shared" si="8"/>
        <v>96</v>
      </c>
    </row>
    <row r="72" spans="2:11" ht="15">
      <c r="B72" s="32">
        <v>8.5</v>
      </c>
      <c r="C72" s="34">
        <v>174</v>
      </c>
      <c r="D72" s="34">
        <f t="shared" si="9"/>
        <v>173</v>
      </c>
      <c r="E72" s="37">
        <f t="shared" si="5"/>
        <v>2.524000000000001</v>
      </c>
      <c r="F72" s="26" t="e">
        <f>(C72*0.25*#REF!)/144</f>
        <v>#REF!</v>
      </c>
      <c r="G72" s="19"/>
      <c r="H72" s="25">
        <v>2</v>
      </c>
      <c r="I72" s="25">
        <f t="shared" si="6"/>
        <v>98</v>
      </c>
      <c r="J72" s="25">
        <f t="shared" si="7"/>
        <v>97.476</v>
      </c>
      <c r="K72" s="19">
        <f t="shared" si="8"/>
        <v>102</v>
      </c>
    </row>
    <row r="73" spans="2:11" ht="15">
      <c r="B73" s="32">
        <v>9</v>
      </c>
      <c r="C73" s="34">
        <v>185</v>
      </c>
      <c r="D73" s="34">
        <f t="shared" si="9"/>
        <v>184</v>
      </c>
      <c r="E73" s="37">
        <f t="shared" si="5"/>
        <v>2.3419999999999987</v>
      </c>
      <c r="F73" s="26" t="e">
        <f>(C73*0.25*#REF!)/144</f>
        <v>#REF!</v>
      </c>
      <c r="G73" s="19"/>
      <c r="H73" s="25">
        <v>2</v>
      </c>
      <c r="I73" s="25">
        <f t="shared" si="6"/>
        <v>104</v>
      </c>
      <c r="J73" s="25">
        <f t="shared" si="7"/>
        <v>103.658</v>
      </c>
      <c r="K73" s="19">
        <f t="shared" si="8"/>
        <v>108</v>
      </c>
    </row>
    <row r="74" spans="2:11" ht="15">
      <c r="B74" s="32">
        <v>9.5</v>
      </c>
      <c r="C74" s="34">
        <v>196</v>
      </c>
      <c r="D74" s="34">
        <f t="shared" si="9"/>
        <v>195</v>
      </c>
      <c r="E74" s="37">
        <f t="shared" si="5"/>
        <v>2.1599999999999966</v>
      </c>
      <c r="F74" s="26" t="e">
        <f>(C74*0.25*#REF!)/144</f>
        <v>#REF!</v>
      </c>
      <c r="G74" s="19"/>
      <c r="H74" s="25">
        <v>2</v>
      </c>
      <c r="I74" s="25">
        <f t="shared" si="6"/>
        <v>110</v>
      </c>
      <c r="J74" s="25">
        <f t="shared" si="7"/>
        <v>109.84</v>
      </c>
      <c r="K74" s="19">
        <f t="shared" si="8"/>
        <v>114</v>
      </c>
    </row>
    <row r="75" spans="2:11" ht="15">
      <c r="B75" s="32">
        <v>10</v>
      </c>
      <c r="C75" s="34">
        <v>206</v>
      </c>
      <c r="D75" s="34">
        <f t="shared" si="9"/>
        <v>205</v>
      </c>
      <c r="E75" s="37">
        <f t="shared" si="5"/>
        <v>2.539999999999992</v>
      </c>
      <c r="F75" s="26" t="e">
        <f>(C75*0.25*#REF!)/144</f>
        <v>#REF!</v>
      </c>
      <c r="G75" s="19"/>
      <c r="H75" s="25">
        <v>2</v>
      </c>
      <c r="I75" s="25">
        <f t="shared" si="6"/>
        <v>116</v>
      </c>
      <c r="J75" s="25">
        <f t="shared" si="7"/>
        <v>115.46000000000001</v>
      </c>
      <c r="K75" s="19">
        <f t="shared" si="8"/>
        <v>120</v>
      </c>
    </row>
    <row r="76" spans="2:11" ht="15">
      <c r="B76" s="32">
        <v>10.5</v>
      </c>
      <c r="C76" s="34">
        <v>217</v>
      </c>
      <c r="D76" s="34">
        <f t="shared" si="9"/>
        <v>216</v>
      </c>
      <c r="E76" s="37">
        <f t="shared" si="5"/>
        <v>2.358000000000004</v>
      </c>
      <c r="F76" s="26" t="e">
        <f>(C76*0.25*#REF!)/144</f>
        <v>#REF!</v>
      </c>
      <c r="G76" s="19"/>
      <c r="H76" s="25">
        <v>2</v>
      </c>
      <c r="I76" s="25">
        <f t="shared" si="6"/>
        <v>122</v>
      </c>
      <c r="J76" s="25">
        <f t="shared" si="7"/>
        <v>121.642</v>
      </c>
      <c r="K76" s="19">
        <f t="shared" si="8"/>
        <v>126</v>
      </c>
    </row>
    <row r="77" spans="2:11" ht="15">
      <c r="B77" s="32">
        <v>11</v>
      </c>
      <c r="C77" s="34">
        <v>228</v>
      </c>
      <c r="D77" s="34">
        <f t="shared" si="9"/>
        <v>227</v>
      </c>
      <c r="E77" s="37">
        <f t="shared" si="5"/>
        <v>2.176000000000002</v>
      </c>
      <c r="F77" s="26" t="e">
        <f>(C77*0.25*#REF!)/144</f>
        <v>#REF!</v>
      </c>
      <c r="G77" s="19"/>
      <c r="H77" s="25">
        <v>2</v>
      </c>
      <c r="I77" s="25">
        <f t="shared" si="6"/>
        <v>128</v>
      </c>
      <c r="J77" s="25">
        <f t="shared" si="7"/>
        <v>127.824</v>
      </c>
      <c r="K77" s="19">
        <f t="shared" si="8"/>
        <v>132</v>
      </c>
    </row>
    <row r="78" spans="2:11" ht="15">
      <c r="B78" s="32">
        <v>11.5</v>
      </c>
      <c r="C78" s="34">
        <v>238</v>
      </c>
      <c r="D78" s="34">
        <f t="shared" si="9"/>
        <v>237</v>
      </c>
      <c r="E78" s="37">
        <f t="shared" si="5"/>
        <v>2.555999999999983</v>
      </c>
      <c r="F78" s="26" t="e">
        <f>(C78*0.25*#REF!)/144</f>
        <v>#REF!</v>
      </c>
      <c r="G78" s="19"/>
      <c r="H78" s="25">
        <v>2</v>
      </c>
      <c r="I78" s="25">
        <f t="shared" si="6"/>
        <v>134</v>
      </c>
      <c r="J78" s="25">
        <f t="shared" si="7"/>
        <v>133.44400000000002</v>
      </c>
      <c r="K78" s="19">
        <f t="shared" si="8"/>
        <v>138</v>
      </c>
    </row>
    <row r="79" spans="2:11" ht="15">
      <c r="B79" s="32">
        <v>12</v>
      </c>
      <c r="C79" s="34">
        <v>249</v>
      </c>
      <c r="D79" s="34">
        <f t="shared" si="9"/>
        <v>248</v>
      </c>
      <c r="E79" s="37">
        <f t="shared" si="5"/>
        <v>2.3739999999999952</v>
      </c>
      <c r="F79" s="26" t="e">
        <f>(C79*0.25*#REF!)/144</f>
        <v>#REF!</v>
      </c>
      <c r="G79" s="19"/>
      <c r="H79" s="25">
        <v>2</v>
      </c>
      <c r="I79" s="25">
        <f t="shared" si="6"/>
        <v>140</v>
      </c>
      <c r="J79" s="25">
        <f t="shared" si="7"/>
        <v>139.626</v>
      </c>
      <c r="K79" s="19">
        <f t="shared" si="8"/>
        <v>144</v>
      </c>
    </row>
    <row r="80" spans="2:11" ht="15">
      <c r="B80" s="32">
        <v>12.5</v>
      </c>
      <c r="C80" s="34">
        <v>260</v>
      </c>
      <c r="D80" s="34">
        <f t="shared" si="9"/>
        <v>259</v>
      </c>
      <c r="E80" s="37">
        <f t="shared" si="5"/>
        <v>2.1920000000000073</v>
      </c>
      <c r="F80" s="26" t="e">
        <f>(C80*0.25*#REF!)/144</f>
        <v>#REF!</v>
      </c>
      <c r="G80" s="19"/>
      <c r="H80" s="25">
        <v>2</v>
      </c>
      <c r="I80" s="25">
        <f t="shared" si="6"/>
        <v>146</v>
      </c>
      <c r="J80" s="25">
        <f t="shared" si="7"/>
        <v>145.808</v>
      </c>
      <c r="K80" s="19">
        <f t="shared" si="8"/>
        <v>150</v>
      </c>
    </row>
    <row r="81" spans="2:11" ht="15">
      <c r="B81" s="32">
        <v>13</v>
      </c>
      <c r="C81" s="34">
        <v>271</v>
      </c>
      <c r="D81" s="34">
        <f t="shared" si="9"/>
        <v>270</v>
      </c>
      <c r="E81" s="37">
        <f t="shared" si="5"/>
        <v>2.009999999999991</v>
      </c>
      <c r="F81" s="26" t="e">
        <f>(C81*0.25*#REF!)/144</f>
        <v>#REF!</v>
      </c>
      <c r="G81" s="19"/>
      <c r="H81" s="25">
        <v>2</v>
      </c>
      <c r="I81" s="25">
        <f t="shared" si="6"/>
        <v>152</v>
      </c>
      <c r="J81" s="25">
        <f t="shared" si="7"/>
        <v>151.99</v>
      </c>
      <c r="K81" s="19">
        <f t="shared" si="8"/>
        <v>156</v>
      </c>
    </row>
    <row r="82" spans="2:11" ht="15">
      <c r="B82" s="32">
        <f>160/12</f>
        <v>13.333333333333334</v>
      </c>
      <c r="C82" s="34">
        <v>278</v>
      </c>
      <c r="D82" s="34">
        <f t="shared" si="9"/>
        <v>277</v>
      </c>
      <c r="E82" s="37">
        <f t="shared" si="5"/>
        <v>2.0759999999999934</v>
      </c>
      <c r="F82" s="26" t="e">
        <f>(C82*0.25*#REF!)/144</f>
        <v>#REF!</v>
      </c>
      <c r="G82" s="19"/>
      <c r="H82" s="25">
        <v>2</v>
      </c>
      <c r="I82" s="25">
        <f t="shared" si="6"/>
        <v>156</v>
      </c>
      <c r="J82" s="25">
        <f t="shared" si="7"/>
        <v>155.924</v>
      </c>
      <c r="K82" s="19">
        <f t="shared" si="8"/>
        <v>160</v>
      </c>
    </row>
    <row r="83" spans="2:11" ht="15">
      <c r="B83" s="32">
        <v>13.5</v>
      </c>
      <c r="C83" s="34">
        <v>281</v>
      </c>
      <c r="D83" s="34">
        <f t="shared" si="9"/>
        <v>280</v>
      </c>
      <c r="E83" s="37">
        <f t="shared" si="5"/>
        <v>2.3899999999999864</v>
      </c>
      <c r="F83" s="26" t="e">
        <f>(C83*0.25*#REF!)/144</f>
        <v>#REF!</v>
      </c>
      <c r="G83" s="19"/>
      <c r="H83" s="25">
        <v>2</v>
      </c>
      <c r="I83" s="25">
        <f t="shared" si="6"/>
        <v>158</v>
      </c>
      <c r="J83" s="25">
        <f t="shared" si="7"/>
        <v>157.61</v>
      </c>
      <c r="K83" s="19">
        <f t="shared" si="8"/>
        <v>162</v>
      </c>
    </row>
    <row r="84" spans="2:11" ht="15">
      <c r="B84" s="32">
        <v>14</v>
      </c>
      <c r="C84" s="34">
        <v>292</v>
      </c>
      <c r="D84" s="34">
        <f t="shared" si="9"/>
        <v>291</v>
      </c>
      <c r="E84" s="37">
        <f t="shared" si="5"/>
        <v>2.2079999999999984</v>
      </c>
      <c r="F84" s="26" t="e">
        <f>(C84*0.25*#REF!)/144</f>
        <v>#REF!</v>
      </c>
      <c r="G84" s="19"/>
      <c r="H84" s="25">
        <v>2</v>
      </c>
      <c r="I84" s="25">
        <f t="shared" si="6"/>
        <v>164</v>
      </c>
      <c r="J84" s="25">
        <f t="shared" si="7"/>
        <v>163.792</v>
      </c>
      <c r="K84" s="19">
        <f t="shared" si="8"/>
        <v>168</v>
      </c>
    </row>
    <row r="85" spans="2:11" ht="15">
      <c r="B85" s="32">
        <v>14.5</v>
      </c>
      <c r="C85" s="34">
        <v>303</v>
      </c>
      <c r="D85" s="34">
        <f t="shared" si="9"/>
        <v>302</v>
      </c>
      <c r="E85" s="37">
        <f t="shared" si="5"/>
        <v>2.0260000000000105</v>
      </c>
      <c r="F85" s="26" t="e">
        <f>(C85*0.25*#REF!)/144</f>
        <v>#REF!</v>
      </c>
      <c r="G85" s="19"/>
      <c r="H85" s="25">
        <v>2</v>
      </c>
      <c r="I85" s="25">
        <f t="shared" si="6"/>
        <v>170</v>
      </c>
      <c r="J85" s="25">
        <f t="shared" si="7"/>
        <v>169.974</v>
      </c>
      <c r="K85" s="19">
        <f t="shared" si="8"/>
        <v>174</v>
      </c>
    </row>
    <row r="86" spans="2:11" ht="15">
      <c r="B86" s="32">
        <v>15</v>
      </c>
      <c r="C86" s="34">
        <v>313</v>
      </c>
      <c r="D86" s="34">
        <f t="shared" si="9"/>
        <v>312</v>
      </c>
      <c r="E86" s="37">
        <f t="shared" si="5"/>
        <v>2.406000000000006</v>
      </c>
      <c r="F86" s="26" t="e">
        <f>(C86*0.25*#REF!)/144</f>
        <v>#REF!</v>
      </c>
      <c r="G86" s="19"/>
      <c r="H86" s="25">
        <v>2</v>
      </c>
      <c r="I86" s="25">
        <f t="shared" si="6"/>
        <v>176</v>
      </c>
      <c r="J86" s="25">
        <f t="shared" si="7"/>
        <v>175.594</v>
      </c>
      <c r="K86" s="19">
        <f t="shared" si="8"/>
        <v>180</v>
      </c>
    </row>
    <row r="87" spans="2:11" ht="15">
      <c r="B87" s="32">
        <v>15.5</v>
      </c>
      <c r="C87" s="34">
        <v>324</v>
      </c>
      <c r="D87" s="34">
        <f t="shared" si="9"/>
        <v>323</v>
      </c>
      <c r="E87" s="37">
        <f t="shared" si="5"/>
        <v>2.2239999999999895</v>
      </c>
      <c r="F87" s="26" t="e">
        <f>(C87*0.25*#REF!)/144</f>
        <v>#REF!</v>
      </c>
      <c r="G87" s="19"/>
      <c r="H87" s="25">
        <v>2</v>
      </c>
      <c r="I87" s="25">
        <f t="shared" si="6"/>
        <v>182</v>
      </c>
      <c r="J87" s="25">
        <f t="shared" si="7"/>
        <v>181.776</v>
      </c>
      <c r="K87" s="19">
        <f t="shared" si="8"/>
        <v>186</v>
      </c>
    </row>
    <row r="88" spans="2:11" ht="15">
      <c r="B88" s="32">
        <v>16</v>
      </c>
      <c r="C88" s="34">
        <v>335</v>
      </c>
      <c r="D88" s="34">
        <f t="shared" si="9"/>
        <v>334</v>
      </c>
      <c r="E88" s="37">
        <f t="shared" si="5"/>
        <v>2.0420000000000016</v>
      </c>
      <c r="F88" s="26" t="e">
        <f>(C88*0.25*#REF!)/144</f>
        <v>#REF!</v>
      </c>
      <c r="G88" s="19"/>
      <c r="H88" s="25">
        <v>2</v>
      </c>
      <c r="I88" s="25">
        <f t="shared" si="6"/>
        <v>188</v>
      </c>
      <c r="J88" s="25">
        <f t="shared" si="7"/>
        <v>187.958</v>
      </c>
      <c r="K88" s="19">
        <f t="shared" si="8"/>
        <v>192</v>
      </c>
    </row>
    <row r="89" spans="2:11" ht="15">
      <c r="B89" s="32">
        <v>16.5</v>
      </c>
      <c r="C89" s="34">
        <v>345</v>
      </c>
      <c r="D89" s="34">
        <f t="shared" si="9"/>
        <v>344</v>
      </c>
      <c r="E89" s="37">
        <f t="shared" si="5"/>
        <v>2.421999999999997</v>
      </c>
      <c r="F89" s="26" t="e">
        <f>(C89*0.25*#REF!)/144</f>
        <v>#REF!</v>
      </c>
      <c r="G89" s="19"/>
      <c r="H89" s="25">
        <v>2</v>
      </c>
      <c r="I89" s="25">
        <f t="shared" si="6"/>
        <v>194</v>
      </c>
      <c r="J89" s="25">
        <f t="shared" si="7"/>
        <v>193.578</v>
      </c>
      <c r="K89" s="19">
        <f t="shared" si="8"/>
        <v>198</v>
      </c>
    </row>
    <row r="90" spans="2:11" ht="15">
      <c r="B90" s="32">
        <f>200/12</f>
        <v>16.666666666666668</v>
      </c>
      <c r="C90" s="34">
        <v>349</v>
      </c>
      <c r="D90" s="34">
        <f t="shared" si="9"/>
        <v>348</v>
      </c>
      <c r="E90" s="37">
        <f t="shared" si="5"/>
        <v>2.1740000000000066</v>
      </c>
      <c r="F90" s="26" t="e">
        <f>(C90*0.25*#REF!)/144</f>
        <v>#REF!</v>
      </c>
      <c r="G90" s="19"/>
      <c r="H90" s="25">
        <v>2</v>
      </c>
      <c r="I90" s="25">
        <f t="shared" si="6"/>
        <v>196</v>
      </c>
      <c r="J90" s="25">
        <f t="shared" si="7"/>
        <v>195.826</v>
      </c>
      <c r="K90" s="19">
        <f t="shared" si="8"/>
        <v>200</v>
      </c>
    </row>
    <row r="91" spans="2:11" ht="15">
      <c r="B91" s="32">
        <v>17</v>
      </c>
      <c r="C91" s="34">
        <v>356</v>
      </c>
      <c r="D91" s="34">
        <f t="shared" si="9"/>
        <v>355</v>
      </c>
      <c r="E91" s="37">
        <f t="shared" si="5"/>
        <v>2.240000000000009</v>
      </c>
      <c r="F91" s="26" t="e">
        <f>(C91*0.25*#REF!)/144</f>
        <v>#REF!</v>
      </c>
      <c r="G91" s="19"/>
      <c r="H91" s="25">
        <v>2</v>
      </c>
      <c r="I91" s="25">
        <f t="shared" si="6"/>
        <v>200</v>
      </c>
      <c r="J91" s="25">
        <f t="shared" si="7"/>
        <v>199.76</v>
      </c>
      <c r="K91" s="19">
        <f t="shared" si="8"/>
        <v>204</v>
      </c>
    </row>
    <row r="92" spans="2:11" ht="15">
      <c r="B92" s="32">
        <v>17.5</v>
      </c>
      <c r="C92" s="34">
        <v>367</v>
      </c>
      <c r="D92" s="34">
        <f t="shared" si="9"/>
        <v>366</v>
      </c>
      <c r="E92" s="37">
        <f t="shared" si="5"/>
        <v>2.0579999999999927</v>
      </c>
      <c r="F92" s="26" t="e">
        <f>(C92*0.25*#REF!)/144</f>
        <v>#REF!</v>
      </c>
      <c r="G92" s="19"/>
      <c r="H92" s="25">
        <v>2</v>
      </c>
      <c r="I92" s="25">
        <f t="shared" si="6"/>
        <v>206</v>
      </c>
      <c r="J92" s="25">
        <f t="shared" si="7"/>
        <v>205.942</v>
      </c>
      <c r="K92" s="19">
        <f t="shared" si="8"/>
        <v>210</v>
      </c>
    </row>
    <row r="93" spans="2:11" ht="15">
      <c r="B93" s="32">
        <v>18</v>
      </c>
      <c r="C93" s="34">
        <v>377</v>
      </c>
      <c r="D93" s="34">
        <f t="shared" si="9"/>
        <v>376</v>
      </c>
      <c r="E93" s="37">
        <f t="shared" si="5"/>
        <v>2.437999999999988</v>
      </c>
      <c r="F93" s="26" t="e">
        <f>(C93*0.25*#REF!)/144</f>
        <v>#REF!</v>
      </c>
      <c r="G93" s="19"/>
      <c r="H93" s="25">
        <v>2</v>
      </c>
      <c r="I93" s="25">
        <f t="shared" si="6"/>
        <v>212</v>
      </c>
      <c r="J93" s="25">
        <f t="shared" si="7"/>
        <v>211.562</v>
      </c>
      <c r="K93" s="19">
        <f t="shared" si="8"/>
        <v>216</v>
      </c>
    </row>
    <row r="94" spans="2:11" ht="15">
      <c r="B94" s="32">
        <v>18.5</v>
      </c>
      <c r="C94" s="34">
        <v>388</v>
      </c>
      <c r="D94" s="34">
        <f t="shared" si="9"/>
        <v>387</v>
      </c>
      <c r="E94" s="37">
        <f t="shared" si="5"/>
        <v>2.2560000000000002</v>
      </c>
      <c r="F94" s="26" t="e">
        <f>(C94*0.25*#REF!)/144</f>
        <v>#REF!</v>
      </c>
      <c r="G94" s="19"/>
      <c r="H94" s="25">
        <v>2</v>
      </c>
      <c r="I94" s="25">
        <f t="shared" si="6"/>
        <v>218</v>
      </c>
      <c r="J94" s="25">
        <f t="shared" si="7"/>
        <v>217.744</v>
      </c>
      <c r="K94" s="19">
        <f t="shared" si="8"/>
        <v>222</v>
      </c>
    </row>
    <row r="95" spans="2:11" ht="15">
      <c r="B95" s="32">
        <v>19</v>
      </c>
      <c r="C95" s="34">
        <v>399</v>
      </c>
      <c r="D95" s="34">
        <f t="shared" si="9"/>
        <v>398</v>
      </c>
      <c r="E95" s="37">
        <f t="shared" si="5"/>
        <v>2.0740000000000123</v>
      </c>
      <c r="F95" s="26" t="e">
        <f>(C95*0.25*#REF!)/144</f>
        <v>#REF!</v>
      </c>
      <c r="G95" s="19"/>
      <c r="H95" s="25">
        <v>2</v>
      </c>
      <c r="I95" s="25">
        <f t="shared" si="6"/>
        <v>224</v>
      </c>
      <c r="J95" s="25">
        <f t="shared" si="7"/>
        <v>223.926</v>
      </c>
      <c r="K95" s="19">
        <f t="shared" si="8"/>
        <v>228</v>
      </c>
    </row>
    <row r="96" spans="2:11" ht="15">
      <c r="B96" s="32">
        <v>19.5</v>
      </c>
      <c r="C96" s="34">
        <v>409</v>
      </c>
      <c r="D96" s="34">
        <f t="shared" si="9"/>
        <v>408</v>
      </c>
      <c r="E96" s="37">
        <f t="shared" si="5"/>
        <v>2.4540000000000077</v>
      </c>
      <c r="F96" s="26" t="e">
        <f>(C96*0.25*#REF!)/144</f>
        <v>#REF!</v>
      </c>
      <c r="G96" s="19"/>
      <c r="H96" s="25">
        <v>2</v>
      </c>
      <c r="I96" s="25">
        <f t="shared" si="6"/>
        <v>230</v>
      </c>
      <c r="J96" s="25">
        <f t="shared" si="7"/>
        <v>229.546</v>
      </c>
      <c r="K96" s="19">
        <f t="shared" si="8"/>
        <v>234</v>
      </c>
    </row>
    <row r="97" spans="2:11" ht="15">
      <c r="B97" s="33">
        <v>20</v>
      </c>
      <c r="C97" s="29">
        <v>420</v>
      </c>
      <c r="D97" s="29">
        <f t="shared" si="9"/>
        <v>419</v>
      </c>
      <c r="E97" s="35">
        <f t="shared" si="5"/>
        <v>2.2719999999999914</v>
      </c>
      <c r="F97" s="35" t="e">
        <f>(C97*0.25*#REF!)/144</f>
        <v>#REF!</v>
      </c>
      <c r="G97" s="19"/>
      <c r="H97" s="25">
        <v>2</v>
      </c>
      <c r="I97" s="25">
        <f t="shared" si="6"/>
        <v>236</v>
      </c>
      <c r="J97" s="25">
        <f t="shared" si="7"/>
        <v>235.728</v>
      </c>
      <c r="K97" s="19">
        <f t="shared" si="8"/>
        <v>240</v>
      </c>
    </row>
    <row r="99" spans="2:13" s="1" customFormat="1" ht="15">
      <c r="B99" s="102" t="s">
        <v>15</v>
      </c>
      <c r="C99" s="103"/>
      <c r="D99" s="103"/>
      <c r="E99" s="103"/>
      <c r="F99" s="104"/>
      <c r="G99" s="23"/>
      <c r="H99" s="23"/>
      <c r="I99" s="19" t="s">
        <v>25</v>
      </c>
      <c r="J99" s="19" t="s">
        <v>18</v>
      </c>
      <c r="K99" s="23"/>
      <c r="L99" s="20"/>
      <c r="M99" s="20"/>
    </row>
    <row r="100" spans="2:13" s="1" customFormat="1" ht="15">
      <c r="B100" s="28" t="s">
        <v>18</v>
      </c>
      <c r="C100" s="30" t="s">
        <v>27</v>
      </c>
      <c r="D100" s="30" t="s">
        <v>28</v>
      </c>
      <c r="E100" s="28" t="s">
        <v>24</v>
      </c>
      <c r="F100" s="22" t="s">
        <v>1</v>
      </c>
      <c r="G100" s="19"/>
      <c r="H100" s="19" t="s">
        <v>23</v>
      </c>
      <c r="I100" s="19" t="s">
        <v>18</v>
      </c>
      <c r="J100" s="19" t="s">
        <v>26</v>
      </c>
      <c r="K100" s="19" t="s">
        <v>18</v>
      </c>
      <c r="L100" s="20"/>
      <c r="M100" s="20"/>
    </row>
    <row r="101" spans="2:13" s="1" customFormat="1" ht="18">
      <c r="B101" s="29" t="s">
        <v>19</v>
      </c>
      <c r="C101" s="29" t="s">
        <v>21</v>
      </c>
      <c r="D101" s="29" t="s">
        <v>22</v>
      </c>
      <c r="E101" s="29" t="s">
        <v>4</v>
      </c>
      <c r="F101" s="21" t="s">
        <v>0</v>
      </c>
      <c r="G101" s="19"/>
      <c r="H101" s="19" t="s">
        <v>4</v>
      </c>
      <c r="I101" s="19" t="s">
        <v>4</v>
      </c>
      <c r="J101" s="19" t="s">
        <v>4</v>
      </c>
      <c r="K101" s="19" t="s">
        <v>20</v>
      </c>
      <c r="L101" s="20"/>
      <c r="M101" s="20"/>
    </row>
    <row r="102" spans="2:13" s="1" customFormat="1" ht="15">
      <c r="B102" s="32">
        <v>1</v>
      </c>
      <c r="C102" s="34">
        <v>11</v>
      </c>
      <c r="D102" s="34">
        <f aca="true" t="shared" si="10" ref="D102:D144">C102-1</f>
        <v>10</v>
      </c>
      <c r="E102" s="34">
        <f aca="true" t="shared" si="11" ref="E102:E144">K102-H102-J102</f>
        <v>3.13</v>
      </c>
      <c r="F102" s="26" t="e">
        <f>(C102*0.25*#REF!)/144</f>
        <v>#REF!</v>
      </c>
      <c r="G102" s="19"/>
      <c r="H102" s="25">
        <v>3</v>
      </c>
      <c r="I102" s="25">
        <f aca="true" t="shared" si="12" ref="I102:I144">K102-2*H102</f>
        <v>6</v>
      </c>
      <c r="J102" s="25">
        <f aca="true" t="shared" si="13" ref="J102:J144">C102*0.25+D102*0.312</f>
        <v>5.87</v>
      </c>
      <c r="K102" s="19">
        <f aca="true" t="shared" si="14" ref="K102:K144">B102*12</f>
        <v>12</v>
      </c>
      <c r="L102" s="20"/>
      <c r="M102" s="20"/>
    </row>
    <row r="103" spans="2:13" s="1" customFormat="1" ht="15">
      <c r="B103" s="32">
        <v>1.5</v>
      </c>
      <c r="C103" s="34">
        <v>21</v>
      </c>
      <c r="D103" s="34">
        <f t="shared" si="10"/>
        <v>20</v>
      </c>
      <c r="E103" s="34">
        <f t="shared" si="11"/>
        <v>3.51</v>
      </c>
      <c r="F103" s="26" t="e">
        <f>(C103*0.25*#REF!)/144</f>
        <v>#REF!</v>
      </c>
      <c r="G103" s="19"/>
      <c r="H103" s="25">
        <v>3</v>
      </c>
      <c r="I103" s="25">
        <f t="shared" si="12"/>
        <v>12</v>
      </c>
      <c r="J103" s="25">
        <f t="shared" si="13"/>
        <v>11.49</v>
      </c>
      <c r="K103" s="19">
        <f t="shared" si="14"/>
        <v>18</v>
      </c>
      <c r="L103" s="20"/>
      <c r="M103" s="20"/>
    </row>
    <row r="104" spans="2:13" s="1" customFormat="1" ht="15">
      <c r="B104" s="32">
        <v>2</v>
      </c>
      <c r="C104" s="34">
        <v>32</v>
      </c>
      <c r="D104" s="34">
        <f t="shared" si="10"/>
        <v>31</v>
      </c>
      <c r="E104" s="34">
        <f t="shared" si="11"/>
        <v>3.3279999999999994</v>
      </c>
      <c r="F104" s="26" t="e">
        <f>(C104*0.25*#REF!)/144</f>
        <v>#REF!</v>
      </c>
      <c r="G104" s="19"/>
      <c r="H104" s="25">
        <v>3</v>
      </c>
      <c r="I104" s="25">
        <f t="shared" si="12"/>
        <v>18</v>
      </c>
      <c r="J104" s="25">
        <f t="shared" si="13"/>
        <v>17.672</v>
      </c>
      <c r="K104" s="19">
        <f t="shared" si="14"/>
        <v>24</v>
      </c>
      <c r="L104" s="20"/>
      <c r="M104" s="20"/>
    </row>
    <row r="105" spans="2:13" s="1" customFormat="1" ht="15">
      <c r="B105" s="32">
        <v>2.5</v>
      </c>
      <c r="C105" s="34">
        <v>43</v>
      </c>
      <c r="D105" s="34">
        <f t="shared" si="10"/>
        <v>42</v>
      </c>
      <c r="E105" s="34">
        <f t="shared" si="11"/>
        <v>3.146000000000001</v>
      </c>
      <c r="F105" s="26" t="e">
        <f>(C105*0.25*#REF!)/144</f>
        <v>#REF!</v>
      </c>
      <c r="G105" s="19"/>
      <c r="H105" s="25">
        <v>3</v>
      </c>
      <c r="I105" s="25">
        <f t="shared" si="12"/>
        <v>24</v>
      </c>
      <c r="J105" s="25">
        <f t="shared" si="13"/>
        <v>23.854</v>
      </c>
      <c r="K105" s="19">
        <f t="shared" si="14"/>
        <v>30</v>
      </c>
      <c r="L105" s="20"/>
      <c r="M105" s="20"/>
    </row>
    <row r="106" spans="2:13" s="1" customFormat="1" ht="15">
      <c r="B106" s="32">
        <v>3</v>
      </c>
      <c r="C106" s="34">
        <v>53</v>
      </c>
      <c r="D106" s="34">
        <f t="shared" si="10"/>
        <v>52</v>
      </c>
      <c r="E106" s="34">
        <f t="shared" si="11"/>
        <v>3.526</v>
      </c>
      <c r="F106" s="26" t="e">
        <f>(C106*0.25*#REF!)/144</f>
        <v>#REF!</v>
      </c>
      <c r="G106" s="19"/>
      <c r="H106" s="25">
        <v>3</v>
      </c>
      <c r="I106" s="25">
        <f t="shared" si="12"/>
        <v>30</v>
      </c>
      <c r="J106" s="25">
        <f t="shared" si="13"/>
        <v>29.474</v>
      </c>
      <c r="K106" s="19">
        <f t="shared" si="14"/>
        <v>36</v>
      </c>
      <c r="L106" s="20"/>
      <c r="M106" s="20"/>
    </row>
    <row r="107" spans="2:13" s="1" customFormat="1" ht="15">
      <c r="B107" s="32">
        <f>40/12</f>
        <v>3.3333333333333335</v>
      </c>
      <c r="C107" s="34">
        <v>61</v>
      </c>
      <c r="D107" s="34">
        <f t="shared" si="10"/>
        <v>60</v>
      </c>
      <c r="E107" s="34">
        <f t="shared" si="11"/>
        <v>3.030000000000001</v>
      </c>
      <c r="F107" s="26" t="e">
        <f>(C107*0.25*#REF!)/144</f>
        <v>#REF!</v>
      </c>
      <c r="G107" s="19"/>
      <c r="H107" s="25">
        <v>3</v>
      </c>
      <c r="I107" s="25">
        <f t="shared" si="12"/>
        <v>34</v>
      </c>
      <c r="J107" s="25">
        <f t="shared" si="13"/>
        <v>33.97</v>
      </c>
      <c r="K107" s="19">
        <f t="shared" si="14"/>
        <v>40</v>
      </c>
      <c r="L107" s="20"/>
      <c r="M107" s="20"/>
    </row>
    <row r="108" spans="2:13" s="1" customFormat="1" ht="15">
      <c r="B108" s="32">
        <v>3.5</v>
      </c>
      <c r="C108" s="34">
        <v>64</v>
      </c>
      <c r="D108" s="34">
        <f t="shared" si="10"/>
        <v>63</v>
      </c>
      <c r="E108" s="34">
        <f t="shared" si="11"/>
        <v>3.344000000000001</v>
      </c>
      <c r="F108" s="26" t="e">
        <f>(C108*0.25*#REF!)/144</f>
        <v>#REF!</v>
      </c>
      <c r="G108" s="19"/>
      <c r="H108" s="25">
        <v>3</v>
      </c>
      <c r="I108" s="25">
        <f t="shared" si="12"/>
        <v>36</v>
      </c>
      <c r="J108" s="25">
        <f t="shared" si="13"/>
        <v>35.656</v>
      </c>
      <c r="K108" s="19">
        <f t="shared" si="14"/>
        <v>42</v>
      </c>
      <c r="L108" s="20"/>
      <c r="M108" s="20"/>
    </row>
    <row r="109" spans="2:13" s="1" customFormat="1" ht="15">
      <c r="B109" s="32">
        <v>4</v>
      </c>
      <c r="C109" s="34">
        <v>75</v>
      </c>
      <c r="D109" s="34">
        <f t="shared" si="10"/>
        <v>74</v>
      </c>
      <c r="E109" s="34">
        <f t="shared" si="11"/>
        <v>3.161999999999999</v>
      </c>
      <c r="F109" s="26" t="e">
        <f>(C109*0.25*#REF!)/144</f>
        <v>#REF!</v>
      </c>
      <c r="G109" s="19"/>
      <c r="H109" s="25">
        <v>3</v>
      </c>
      <c r="I109" s="25">
        <f t="shared" si="12"/>
        <v>42</v>
      </c>
      <c r="J109" s="25">
        <f t="shared" si="13"/>
        <v>41.838</v>
      </c>
      <c r="K109" s="19">
        <f t="shared" si="14"/>
        <v>48</v>
      </c>
      <c r="L109" s="20"/>
      <c r="M109" s="20"/>
    </row>
    <row r="110" spans="2:13" s="1" customFormat="1" ht="15">
      <c r="B110" s="32">
        <v>4.5</v>
      </c>
      <c r="C110" s="34">
        <v>85</v>
      </c>
      <c r="D110" s="34">
        <f t="shared" si="10"/>
        <v>84</v>
      </c>
      <c r="E110" s="34">
        <f t="shared" si="11"/>
        <v>3.5420000000000016</v>
      </c>
      <c r="F110" s="26" t="e">
        <f>(C110*0.25*#REF!)/144</f>
        <v>#REF!</v>
      </c>
      <c r="G110" s="19"/>
      <c r="H110" s="25">
        <v>3</v>
      </c>
      <c r="I110" s="25">
        <f t="shared" si="12"/>
        <v>48</v>
      </c>
      <c r="J110" s="25">
        <f t="shared" si="13"/>
        <v>47.458</v>
      </c>
      <c r="K110" s="19">
        <f t="shared" si="14"/>
        <v>54</v>
      </c>
      <c r="L110" s="20"/>
      <c r="M110" s="20"/>
    </row>
    <row r="111" spans="2:13" s="1" customFormat="1" ht="15">
      <c r="B111" s="32">
        <v>5</v>
      </c>
      <c r="C111" s="34">
        <v>96</v>
      </c>
      <c r="D111" s="34">
        <f t="shared" si="10"/>
        <v>95</v>
      </c>
      <c r="E111" s="34">
        <f t="shared" si="11"/>
        <v>3.3599999999999994</v>
      </c>
      <c r="F111" s="26" t="e">
        <f>(C111*0.25*#REF!)/144</f>
        <v>#REF!</v>
      </c>
      <c r="G111" s="19"/>
      <c r="H111" s="25">
        <v>3</v>
      </c>
      <c r="I111" s="25">
        <f t="shared" si="12"/>
        <v>54</v>
      </c>
      <c r="J111" s="25">
        <f t="shared" si="13"/>
        <v>53.64</v>
      </c>
      <c r="K111" s="19">
        <f t="shared" si="14"/>
        <v>60</v>
      </c>
      <c r="L111" s="20"/>
      <c r="M111" s="20"/>
    </row>
    <row r="112" spans="2:13" s="1" customFormat="1" ht="15">
      <c r="B112" s="32">
        <v>5.5</v>
      </c>
      <c r="C112" s="34">
        <v>107</v>
      </c>
      <c r="D112" s="34">
        <f t="shared" si="10"/>
        <v>106</v>
      </c>
      <c r="E112" s="34">
        <f t="shared" si="11"/>
        <v>3.1779999999999973</v>
      </c>
      <c r="F112" s="26" t="e">
        <f>(C112*0.25*#REF!)/144</f>
        <v>#REF!</v>
      </c>
      <c r="G112" s="19"/>
      <c r="H112" s="25">
        <v>3</v>
      </c>
      <c r="I112" s="25">
        <f t="shared" si="12"/>
        <v>60</v>
      </c>
      <c r="J112" s="25">
        <f t="shared" si="13"/>
        <v>59.822</v>
      </c>
      <c r="K112" s="19">
        <f t="shared" si="14"/>
        <v>66</v>
      </c>
      <c r="L112" s="20"/>
      <c r="M112" s="20"/>
    </row>
    <row r="113" spans="2:13" s="1" customFormat="1" ht="15">
      <c r="B113" s="32">
        <v>6</v>
      </c>
      <c r="C113" s="34">
        <v>117</v>
      </c>
      <c r="D113" s="34">
        <f t="shared" si="10"/>
        <v>116</v>
      </c>
      <c r="E113" s="34">
        <f t="shared" si="11"/>
        <v>3.5579999999999927</v>
      </c>
      <c r="F113" s="26" t="e">
        <f>(C113*0.25*#REF!)/144</f>
        <v>#REF!</v>
      </c>
      <c r="G113" s="19"/>
      <c r="H113" s="25">
        <v>3</v>
      </c>
      <c r="I113" s="25">
        <f t="shared" si="12"/>
        <v>66</v>
      </c>
      <c r="J113" s="25">
        <f t="shared" si="13"/>
        <v>65.44200000000001</v>
      </c>
      <c r="K113" s="19">
        <f t="shared" si="14"/>
        <v>72</v>
      </c>
      <c r="L113" s="20"/>
      <c r="M113" s="20"/>
    </row>
    <row r="114" spans="2:13" s="1" customFormat="1" ht="15">
      <c r="B114" s="32">
        <v>6.5</v>
      </c>
      <c r="C114" s="34">
        <v>128</v>
      </c>
      <c r="D114" s="34">
        <f t="shared" si="10"/>
        <v>127</v>
      </c>
      <c r="E114" s="34">
        <f t="shared" si="11"/>
        <v>3.3760000000000048</v>
      </c>
      <c r="F114" s="26" t="e">
        <f>(C114*0.25*#REF!)/144</f>
        <v>#REF!</v>
      </c>
      <c r="G114" s="19"/>
      <c r="H114" s="25">
        <v>3</v>
      </c>
      <c r="I114" s="25">
        <f t="shared" si="12"/>
        <v>72</v>
      </c>
      <c r="J114" s="25">
        <f t="shared" si="13"/>
        <v>71.624</v>
      </c>
      <c r="K114" s="19">
        <f t="shared" si="14"/>
        <v>78</v>
      </c>
      <c r="L114" s="20"/>
      <c r="M114" s="20"/>
    </row>
    <row r="115" spans="2:13" s="1" customFormat="1" ht="15">
      <c r="B115" s="32">
        <f>80/12</f>
        <v>6.666666666666667</v>
      </c>
      <c r="C115" s="34">
        <v>132</v>
      </c>
      <c r="D115" s="34">
        <f t="shared" si="10"/>
        <v>131</v>
      </c>
      <c r="E115" s="34">
        <f t="shared" si="11"/>
        <v>3.128</v>
      </c>
      <c r="F115" s="26" t="e">
        <f>(C115*0.25*#REF!)/144</f>
        <v>#REF!</v>
      </c>
      <c r="G115" s="19"/>
      <c r="H115" s="25">
        <v>3</v>
      </c>
      <c r="I115" s="25">
        <f t="shared" si="12"/>
        <v>74</v>
      </c>
      <c r="J115" s="25">
        <f t="shared" si="13"/>
        <v>73.872</v>
      </c>
      <c r="K115" s="19">
        <f t="shared" si="14"/>
        <v>80</v>
      </c>
      <c r="L115" s="20"/>
      <c r="M115" s="20"/>
    </row>
    <row r="116" spans="2:13" s="1" customFormat="1" ht="15">
      <c r="B116" s="32">
        <v>7</v>
      </c>
      <c r="C116" s="34">
        <v>139</v>
      </c>
      <c r="D116" s="34">
        <f t="shared" si="10"/>
        <v>138</v>
      </c>
      <c r="E116" s="34">
        <f t="shared" si="11"/>
        <v>3.1940000000000026</v>
      </c>
      <c r="F116" s="26" t="e">
        <f>(C116*0.25*#REF!)/144</f>
        <v>#REF!</v>
      </c>
      <c r="G116" s="19"/>
      <c r="H116" s="25">
        <v>3</v>
      </c>
      <c r="I116" s="25">
        <f t="shared" si="12"/>
        <v>78</v>
      </c>
      <c r="J116" s="25">
        <f t="shared" si="13"/>
        <v>77.806</v>
      </c>
      <c r="K116" s="19">
        <f t="shared" si="14"/>
        <v>84</v>
      </c>
      <c r="L116" s="20"/>
      <c r="M116" s="20"/>
    </row>
    <row r="117" spans="2:13" s="1" customFormat="1" ht="15">
      <c r="B117" s="32">
        <v>7.5</v>
      </c>
      <c r="C117" s="34">
        <v>150</v>
      </c>
      <c r="D117" s="34">
        <f t="shared" si="10"/>
        <v>149</v>
      </c>
      <c r="E117" s="34">
        <f t="shared" si="11"/>
        <v>3.0120000000000005</v>
      </c>
      <c r="F117" s="26" t="e">
        <f>(C117*0.25*#REF!)/144</f>
        <v>#REF!</v>
      </c>
      <c r="G117" s="19"/>
      <c r="H117" s="25">
        <v>3</v>
      </c>
      <c r="I117" s="25">
        <f t="shared" si="12"/>
        <v>84</v>
      </c>
      <c r="J117" s="25">
        <f t="shared" si="13"/>
        <v>83.988</v>
      </c>
      <c r="K117" s="19">
        <f t="shared" si="14"/>
        <v>90</v>
      </c>
      <c r="L117" s="20"/>
      <c r="M117" s="20"/>
    </row>
    <row r="118" spans="2:13" s="1" customFormat="1" ht="15">
      <c r="B118" s="32">
        <v>8</v>
      </c>
      <c r="C118" s="34">
        <v>160</v>
      </c>
      <c r="D118" s="34">
        <f t="shared" si="10"/>
        <v>159</v>
      </c>
      <c r="E118" s="34">
        <f t="shared" si="11"/>
        <v>3.391999999999996</v>
      </c>
      <c r="F118" s="26" t="e">
        <f>(C118*0.25*#REF!)/144</f>
        <v>#REF!</v>
      </c>
      <c r="G118" s="19"/>
      <c r="H118" s="25">
        <v>3</v>
      </c>
      <c r="I118" s="25">
        <f t="shared" si="12"/>
        <v>90</v>
      </c>
      <c r="J118" s="25">
        <f t="shared" si="13"/>
        <v>89.608</v>
      </c>
      <c r="K118" s="19">
        <f t="shared" si="14"/>
        <v>96</v>
      </c>
      <c r="L118" s="20"/>
      <c r="M118" s="20"/>
    </row>
    <row r="119" spans="2:13" s="1" customFormat="1" ht="15">
      <c r="B119" s="32">
        <v>8.5</v>
      </c>
      <c r="C119" s="34">
        <v>171</v>
      </c>
      <c r="D119" s="34">
        <f t="shared" si="10"/>
        <v>170</v>
      </c>
      <c r="E119" s="34">
        <f t="shared" si="11"/>
        <v>3.210000000000008</v>
      </c>
      <c r="F119" s="26" t="e">
        <f>(C119*0.25*#REF!)/144</f>
        <v>#REF!</v>
      </c>
      <c r="G119" s="19"/>
      <c r="H119" s="25">
        <v>3</v>
      </c>
      <c r="I119" s="25">
        <f t="shared" si="12"/>
        <v>96</v>
      </c>
      <c r="J119" s="25">
        <f t="shared" si="13"/>
        <v>95.78999999999999</v>
      </c>
      <c r="K119" s="19">
        <f t="shared" si="14"/>
        <v>102</v>
      </c>
      <c r="L119" s="20"/>
      <c r="M119" s="20"/>
    </row>
    <row r="120" spans="2:13" s="1" customFormat="1" ht="15">
      <c r="B120" s="32">
        <v>9</v>
      </c>
      <c r="C120" s="34">
        <v>182</v>
      </c>
      <c r="D120" s="34">
        <f t="shared" si="10"/>
        <v>181</v>
      </c>
      <c r="E120" s="34">
        <f t="shared" si="11"/>
        <v>3.0279999999999916</v>
      </c>
      <c r="F120" s="26" t="e">
        <f>(C120*0.25*#REF!)/144</f>
        <v>#REF!</v>
      </c>
      <c r="G120" s="19"/>
      <c r="H120" s="25">
        <v>3</v>
      </c>
      <c r="I120" s="25">
        <f t="shared" si="12"/>
        <v>102</v>
      </c>
      <c r="J120" s="25">
        <f t="shared" si="13"/>
        <v>101.97200000000001</v>
      </c>
      <c r="K120" s="19">
        <f t="shared" si="14"/>
        <v>108</v>
      </c>
      <c r="L120" s="20"/>
      <c r="M120" s="20"/>
    </row>
    <row r="121" spans="2:13" s="1" customFormat="1" ht="15">
      <c r="B121" s="32">
        <v>9.5</v>
      </c>
      <c r="C121" s="34">
        <v>192</v>
      </c>
      <c r="D121" s="34">
        <f t="shared" si="10"/>
        <v>191</v>
      </c>
      <c r="E121" s="34">
        <f t="shared" si="11"/>
        <v>3.4080000000000013</v>
      </c>
      <c r="F121" s="26" t="e">
        <f>(C121*0.25*#REF!)/144</f>
        <v>#REF!</v>
      </c>
      <c r="G121" s="19"/>
      <c r="H121" s="25">
        <v>3</v>
      </c>
      <c r="I121" s="25">
        <f t="shared" si="12"/>
        <v>108</v>
      </c>
      <c r="J121" s="25">
        <f t="shared" si="13"/>
        <v>107.592</v>
      </c>
      <c r="K121" s="19">
        <f t="shared" si="14"/>
        <v>114</v>
      </c>
      <c r="L121" s="20"/>
      <c r="M121" s="20"/>
    </row>
    <row r="122" spans="2:13" s="1" customFormat="1" ht="15">
      <c r="B122" s="32">
        <v>10</v>
      </c>
      <c r="C122" s="34">
        <v>203</v>
      </c>
      <c r="D122" s="34">
        <f t="shared" si="10"/>
        <v>202</v>
      </c>
      <c r="E122" s="34">
        <f t="shared" si="11"/>
        <v>3.225999999999999</v>
      </c>
      <c r="F122" s="26" t="e">
        <f>(C122*0.25*#REF!)/144</f>
        <v>#REF!</v>
      </c>
      <c r="G122" s="19"/>
      <c r="H122" s="25">
        <v>3</v>
      </c>
      <c r="I122" s="25">
        <f t="shared" si="12"/>
        <v>114</v>
      </c>
      <c r="J122" s="25">
        <f t="shared" si="13"/>
        <v>113.774</v>
      </c>
      <c r="K122" s="19">
        <f t="shared" si="14"/>
        <v>120</v>
      </c>
      <c r="L122" s="20"/>
      <c r="M122" s="20"/>
    </row>
    <row r="123" spans="2:13" s="1" customFormat="1" ht="15">
      <c r="B123" s="32">
        <v>10.5</v>
      </c>
      <c r="C123" s="34">
        <v>214</v>
      </c>
      <c r="D123" s="34">
        <f t="shared" si="10"/>
        <v>213</v>
      </c>
      <c r="E123" s="34">
        <f t="shared" si="11"/>
        <v>3.043999999999997</v>
      </c>
      <c r="F123" s="26" t="e">
        <f>(C123*0.25*#REF!)/144</f>
        <v>#REF!</v>
      </c>
      <c r="G123" s="19"/>
      <c r="H123" s="25">
        <v>3</v>
      </c>
      <c r="I123" s="25">
        <f t="shared" si="12"/>
        <v>120</v>
      </c>
      <c r="J123" s="25">
        <f t="shared" si="13"/>
        <v>119.956</v>
      </c>
      <c r="K123" s="19">
        <f t="shared" si="14"/>
        <v>126</v>
      </c>
      <c r="L123" s="20"/>
      <c r="M123" s="20"/>
    </row>
    <row r="124" spans="2:13" s="1" customFormat="1" ht="15">
      <c r="B124" s="32">
        <v>11</v>
      </c>
      <c r="C124" s="34">
        <v>224</v>
      </c>
      <c r="D124" s="34">
        <f t="shared" si="10"/>
        <v>223</v>
      </c>
      <c r="E124" s="34">
        <f t="shared" si="11"/>
        <v>3.4240000000000066</v>
      </c>
      <c r="F124" s="26" t="e">
        <f>(C124*0.25*#REF!)/144</f>
        <v>#REF!</v>
      </c>
      <c r="G124" s="19"/>
      <c r="H124" s="25">
        <v>3</v>
      </c>
      <c r="I124" s="25">
        <f t="shared" si="12"/>
        <v>126</v>
      </c>
      <c r="J124" s="25">
        <f t="shared" si="13"/>
        <v>125.576</v>
      </c>
      <c r="K124" s="19">
        <f t="shared" si="14"/>
        <v>132</v>
      </c>
      <c r="L124" s="20"/>
      <c r="M124" s="20"/>
    </row>
    <row r="125" spans="2:13" s="1" customFormat="1" ht="15">
      <c r="B125" s="32">
        <v>11.5</v>
      </c>
      <c r="C125" s="34">
        <v>235</v>
      </c>
      <c r="D125" s="34">
        <f t="shared" si="10"/>
        <v>234</v>
      </c>
      <c r="E125" s="34">
        <f t="shared" si="11"/>
        <v>3.2420000000000186</v>
      </c>
      <c r="F125" s="26" t="e">
        <f>(C125*0.25*#REF!)/144</f>
        <v>#REF!</v>
      </c>
      <c r="G125" s="19"/>
      <c r="H125" s="25">
        <v>3</v>
      </c>
      <c r="I125" s="25">
        <f t="shared" si="12"/>
        <v>132</v>
      </c>
      <c r="J125" s="25">
        <f t="shared" si="13"/>
        <v>131.75799999999998</v>
      </c>
      <c r="K125" s="19">
        <f t="shared" si="14"/>
        <v>138</v>
      </c>
      <c r="L125" s="20"/>
      <c r="M125" s="20"/>
    </row>
    <row r="126" spans="2:13" s="1" customFormat="1" ht="15">
      <c r="B126" s="32">
        <v>12</v>
      </c>
      <c r="C126" s="34">
        <v>246</v>
      </c>
      <c r="D126" s="34">
        <f t="shared" si="10"/>
        <v>245</v>
      </c>
      <c r="E126" s="34">
        <f t="shared" si="11"/>
        <v>3.0600000000000023</v>
      </c>
      <c r="F126" s="26" t="e">
        <f>(C126*0.25*#REF!)/144</f>
        <v>#REF!</v>
      </c>
      <c r="G126" s="19"/>
      <c r="H126" s="25">
        <v>3</v>
      </c>
      <c r="I126" s="25">
        <f t="shared" si="12"/>
        <v>138</v>
      </c>
      <c r="J126" s="25">
        <f t="shared" si="13"/>
        <v>137.94</v>
      </c>
      <c r="K126" s="19">
        <f t="shared" si="14"/>
        <v>144</v>
      </c>
      <c r="L126" s="20"/>
      <c r="M126" s="20"/>
    </row>
    <row r="127" spans="2:13" s="1" customFormat="1" ht="15">
      <c r="B127" s="32">
        <v>12.5</v>
      </c>
      <c r="C127" s="34">
        <v>256</v>
      </c>
      <c r="D127" s="34">
        <f t="shared" si="10"/>
        <v>255</v>
      </c>
      <c r="E127" s="34">
        <f t="shared" si="11"/>
        <v>3.4399999999999977</v>
      </c>
      <c r="F127" s="26" t="e">
        <f>(C127*0.25*#REF!)/144</f>
        <v>#REF!</v>
      </c>
      <c r="G127" s="19"/>
      <c r="H127" s="25">
        <v>3</v>
      </c>
      <c r="I127" s="25">
        <f t="shared" si="12"/>
        <v>144</v>
      </c>
      <c r="J127" s="25">
        <f t="shared" si="13"/>
        <v>143.56</v>
      </c>
      <c r="K127" s="19">
        <f t="shared" si="14"/>
        <v>150</v>
      </c>
      <c r="L127" s="20"/>
      <c r="M127" s="20"/>
    </row>
    <row r="128" spans="2:13" s="1" customFormat="1" ht="15">
      <c r="B128" s="32">
        <v>13</v>
      </c>
      <c r="C128" s="34">
        <v>267</v>
      </c>
      <c r="D128" s="34">
        <f t="shared" si="10"/>
        <v>266</v>
      </c>
      <c r="E128" s="34">
        <f t="shared" si="11"/>
        <v>3.2579999999999814</v>
      </c>
      <c r="F128" s="26" t="e">
        <f>(C128*0.25*#REF!)/144</f>
        <v>#REF!</v>
      </c>
      <c r="G128" s="19"/>
      <c r="H128" s="25">
        <v>3</v>
      </c>
      <c r="I128" s="25">
        <f t="shared" si="12"/>
        <v>150</v>
      </c>
      <c r="J128" s="25">
        <f t="shared" si="13"/>
        <v>149.74200000000002</v>
      </c>
      <c r="K128" s="19">
        <f t="shared" si="14"/>
        <v>156</v>
      </c>
      <c r="L128" s="20"/>
      <c r="M128" s="20"/>
    </row>
    <row r="129" spans="2:13" s="1" customFormat="1" ht="15">
      <c r="B129" s="32">
        <f>160/12</f>
        <v>13.333333333333334</v>
      </c>
      <c r="C129" s="34">
        <v>274</v>
      </c>
      <c r="D129" s="34">
        <f t="shared" si="10"/>
        <v>273</v>
      </c>
      <c r="E129" s="34">
        <f t="shared" si="11"/>
        <v>3.3240000000000123</v>
      </c>
      <c r="F129" s="26" t="e">
        <f>(C129*0.25*#REF!)/144</f>
        <v>#REF!</v>
      </c>
      <c r="G129" s="19"/>
      <c r="H129" s="25">
        <v>3</v>
      </c>
      <c r="I129" s="25">
        <f t="shared" si="12"/>
        <v>154</v>
      </c>
      <c r="J129" s="25">
        <f t="shared" si="13"/>
        <v>153.676</v>
      </c>
      <c r="K129" s="19">
        <f t="shared" si="14"/>
        <v>160</v>
      </c>
      <c r="L129" s="20"/>
      <c r="M129" s="20"/>
    </row>
    <row r="130" spans="2:13" s="1" customFormat="1" ht="15">
      <c r="B130" s="32">
        <v>13.5</v>
      </c>
      <c r="C130" s="34">
        <v>278</v>
      </c>
      <c r="D130" s="34">
        <f t="shared" si="10"/>
        <v>277</v>
      </c>
      <c r="E130" s="34">
        <f t="shared" si="11"/>
        <v>3.0759999999999934</v>
      </c>
      <c r="F130" s="26" t="e">
        <f>(C130*0.25*#REF!)/144</f>
        <v>#REF!</v>
      </c>
      <c r="G130" s="19"/>
      <c r="H130" s="25">
        <v>3</v>
      </c>
      <c r="I130" s="25">
        <f t="shared" si="12"/>
        <v>156</v>
      </c>
      <c r="J130" s="25">
        <f t="shared" si="13"/>
        <v>155.924</v>
      </c>
      <c r="K130" s="19">
        <f t="shared" si="14"/>
        <v>162</v>
      </c>
      <c r="L130" s="20"/>
      <c r="M130" s="20"/>
    </row>
    <row r="131" spans="2:13" s="1" customFormat="1" ht="15">
      <c r="B131" s="32">
        <v>14</v>
      </c>
      <c r="C131" s="34">
        <v>288</v>
      </c>
      <c r="D131" s="34">
        <f t="shared" si="10"/>
        <v>287</v>
      </c>
      <c r="E131" s="34">
        <f t="shared" si="11"/>
        <v>3.4560000000000173</v>
      </c>
      <c r="F131" s="26" t="e">
        <f>(C131*0.25*#REF!)/144</f>
        <v>#REF!</v>
      </c>
      <c r="G131" s="19"/>
      <c r="H131" s="25">
        <v>3</v>
      </c>
      <c r="I131" s="25">
        <f t="shared" si="12"/>
        <v>162</v>
      </c>
      <c r="J131" s="25">
        <f t="shared" si="13"/>
        <v>161.54399999999998</v>
      </c>
      <c r="K131" s="19">
        <f t="shared" si="14"/>
        <v>168</v>
      </c>
      <c r="L131" s="20"/>
      <c r="M131" s="20"/>
    </row>
    <row r="132" spans="2:13" s="1" customFormat="1" ht="15">
      <c r="B132" s="32">
        <v>14.5</v>
      </c>
      <c r="C132" s="34">
        <v>299</v>
      </c>
      <c r="D132" s="34">
        <f t="shared" si="10"/>
        <v>298</v>
      </c>
      <c r="E132" s="34">
        <f t="shared" si="11"/>
        <v>3.274000000000001</v>
      </c>
      <c r="F132" s="26" t="e">
        <f>(C132*0.25*#REF!)/144</f>
        <v>#REF!</v>
      </c>
      <c r="G132" s="19"/>
      <c r="H132" s="25">
        <v>3</v>
      </c>
      <c r="I132" s="25">
        <f t="shared" si="12"/>
        <v>168</v>
      </c>
      <c r="J132" s="25">
        <f t="shared" si="13"/>
        <v>167.726</v>
      </c>
      <c r="K132" s="19">
        <f t="shared" si="14"/>
        <v>174</v>
      </c>
      <c r="L132" s="20"/>
      <c r="M132" s="20"/>
    </row>
    <row r="133" spans="2:13" s="1" customFormat="1" ht="15">
      <c r="B133" s="32">
        <v>15</v>
      </c>
      <c r="C133" s="34">
        <v>310</v>
      </c>
      <c r="D133" s="34">
        <f t="shared" si="10"/>
        <v>309</v>
      </c>
      <c r="E133" s="34">
        <f t="shared" si="11"/>
        <v>3.0919999999999845</v>
      </c>
      <c r="F133" s="26" t="e">
        <f>(C133*0.25*#REF!)/144</f>
        <v>#REF!</v>
      </c>
      <c r="G133" s="19"/>
      <c r="H133" s="25">
        <v>3</v>
      </c>
      <c r="I133" s="25">
        <f t="shared" si="12"/>
        <v>174</v>
      </c>
      <c r="J133" s="25">
        <f t="shared" si="13"/>
        <v>173.90800000000002</v>
      </c>
      <c r="K133" s="19">
        <f t="shared" si="14"/>
        <v>180</v>
      </c>
      <c r="L133" s="20"/>
      <c r="M133" s="20"/>
    </row>
    <row r="134" spans="2:13" s="1" customFormat="1" ht="15">
      <c r="B134" s="32">
        <v>15.5</v>
      </c>
      <c r="C134" s="34">
        <v>320</v>
      </c>
      <c r="D134" s="34">
        <f t="shared" si="10"/>
        <v>319</v>
      </c>
      <c r="E134" s="34">
        <f t="shared" si="11"/>
        <v>3.47199999999998</v>
      </c>
      <c r="F134" s="26" t="e">
        <f>(C134*0.25*#REF!)/144</f>
        <v>#REF!</v>
      </c>
      <c r="G134" s="19"/>
      <c r="H134" s="25">
        <v>3</v>
      </c>
      <c r="I134" s="25">
        <f t="shared" si="12"/>
        <v>180</v>
      </c>
      <c r="J134" s="25">
        <f t="shared" si="13"/>
        <v>179.52800000000002</v>
      </c>
      <c r="K134" s="19">
        <f t="shared" si="14"/>
        <v>186</v>
      </c>
      <c r="L134" s="20"/>
      <c r="M134" s="20"/>
    </row>
    <row r="135" spans="2:13" s="1" customFormat="1" ht="15">
      <c r="B135" s="32">
        <v>16</v>
      </c>
      <c r="C135" s="34">
        <v>331</v>
      </c>
      <c r="D135" s="34">
        <f t="shared" si="10"/>
        <v>330</v>
      </c>
      <c r="E135" s="34">
        <f t="shared" si="11"/>
        <v>3.2900000000000205</v>
      </c>
      <c r="F135" s="26" t="e">
        <f>(C135*0.25*#REF!)/144</f>
        <v>#REF!</v>
      </c>
      <c r="G135" s="19"/>
      <c r="H135" s="25">
        <v>3</v>
      </c>
      <c r="I135" s="25">
        <f t="shared" si="12"/>
        <v>186</v>
      </c>
      <c r="J135" s="25">
        <f t="shared" si="13"/>
        <v>185.70999999999998</v>
      </c>
      <c r="K135" s="19">
        <f t="shared" si="14"/>
        <v>192</v>
      </c>
      <c r="L135" s="20"/>
      <c r="M135" s="20"/>
    </row>
    <row r="136" spans="2:13" s="1" customFormat="1" ht="15">
      <c r="B136" s="32">
        <v>16.5</v>
      </c>
      <c r="C136" s="34">
        <v>342</v>
      </c>
      <c r="D136" s="34">
        <f t="shared" si="10"/>
        <v>341</v>
      </c>
      <c r="E136" s="34">
        <f t="shared" si="11"/>
        <v>3.108000000000004</v>
      </c>
      <c r="F136" s="26" t="e">
        <f>(C136*0.25*#REF!)/144</f>
        <v>#REF!</v>
      </c>
      <c r="G136" s="19"/>
      <c r="H136" s="25">
        <v>3</v>
      </c>
      <c r="I136" s="25">
        <f t="shared" si="12"/>
        <v>192</v>
      </c>
      <c r="J136" s="25">
        <f t="shared" si="13"/>
        <v>191.892</v>
      </c>
      <c r="K136" s="19">
        <f t="shared" si="14"/>
        <v>198</v>
      </c>
      <c r="L136" s="20"/>
      <c r="M136" s="20"/>
    </row>
    <row r="137" spans="2:13" s="1" customFormat="1" ht="15">
      <c r="B137" s="32">
        <f>200/12</f>
        <v>16.666666666666668</v>
      </c>
      <c r="C137" s="34">
        <v>345</v>
      </c>
      <c r="D137" s="34">
        <f t="shared" si="10"/>
        <v>344</v>
      </c>
      <c r="E137" s="34">
        <f t="shared" si="11"/>
        <v>3.421999999999997</v>
      </c>
      <c r="F137" s="26" t="e">
        <f>(C137*0.25*#REF!)/144</f>
        <v>#REF!</v>
      </c>
      <c r="G137" s="19"/>
      <c r="H137" s="25">
        <v>3</v>
      </c>
      <c r="I137" s="25">
        <f t="shared" si="12"/>
        <v>194</v>
      </c>
      <c r="J137" s="25">
        <f t="shared" si="13"/>
        <v>193.578</v>
      </c>
      <c r="K137" s="19">
        <f t="shared" si="14"/>
        <v>200</v>
      </c>
      <c r="L137" s="20"/>
      <c r="M137" s="20"/>
    </row>
    <row r="138" spans="2:13" s="1" customFormat="1" ht="15">
      <c r="B138" s="32">
        <v>17</v>
      </c>
      <c r="C138" s="34">
        <v>352</v>
      </c>
      <c r="D138" s="34">
        <f t="shared" si="10"/>
        <v>351</v>
      </c>
      <c r="E138" s="34">
        <f t="shared" si="11"/>
        <v>3.4879999999999995</v>
      </c>
      <c r="F138" s="26" t="e">
        <f>(C138*0.25*#REF!)/144</f>
        <v>#REF!</v>
      </c>
      <c r="G138" s="19"/>
      <c r="H138" s="25">
        <v>3</v>
      </c>
      <c r="I138" s="25">
        <f t="shared" si="12"/>
        <v>198</v>
      </c>
      <c r="J138" s="25">
        <f t="shared" si="13"/>
        <v>197.512</v>
      </c>
      <c r="K138" s="19">
        <f t="shared" si="14"/>
        <v>204</v>
      </c>
      <c r="L138" s="20"/>
      <c r="M138" s="20"/>
    </row>
    <row r="139" spans="2:13" s="1" customFormat="1" ht="15">
      <c r="B139" s="32">
        <v>17.5</v>
      </c>
      <c r="C139" s="34">
        <v>363</v>
      </c>
      <c r="D139" s="34">
        <f t="shared" si="10"/>
        <v>362</v>
      </c>
      <c r="E139" s="34">
        <f t="shared" si="11"/>
        <v>3.305999999999983</v>
      </c>
      <c r="F139" s="26" t="e">
        <f>(C139*0.25*#REF!)/144</f>
        <v>#REF!</v>
      </c>
      <c r="G139" s="19"/>
      <c r="H139" s="25">
        <v>3</v>
      </c>
      <c r="I139" s="25">
        <f t="shared" si="12"/>
        <v>204</v>
      </c>
      <c r="J139" s="25">
        <f t="shared" si="13"/>
        <v>203.69400000000002</v>
      </c>
      <c r="K139" s="19">
        <f t="shared" si="14"/>
        <v>210</v>
      </c>
      <c r="L139" s="20"/>
      <c r="M139" s="20"/>
    </row>
    <row r="140" spans="2:13" s="1" customFormat="1" ht="15">
      <c r="B140" s="32">
        <v>18</v>
      </c>
      <c r="C140" s="34">
        <v>374</v>
      </c>
      <c r="D140" s="34">
        <f t="shared" si="10"/>
        <v>373</v>
      </c>
      <c r="E140" s="34">
        <f t="shared" si="11"/>
        <v>3.1239999999999952</v>
      </c>
      <c r="F140" s="26" t="e">
        <f>(C140*0.25*#REF!)/144</f>
        <v>#REF!</v>
      </c>
      <c r="G140" s="19"/>
      <c r="H140" s="25">
        <v>3</v>
      </c>
      <c r="I140" s="25">
        <f t="shared" si="12"/>
        <v>210</v>
      </c>
      <c r="J140" s="25">
        <f t="shared" si="13"/>
        <v>209.876</v>
      </c>
      <c r="K140" s="19">
        <f t="shared" si="14"/>
        <v>216</v>
      </c>
      <c r="L140" s="20"/>
      <c r="M140" s="20"/>
    </row>
    <row r="141" spans="2:13" s="1" customFormat="1" ht="15">
      <c r="B141" s="32">
        <v>18.5</v>
      </c>
      <c r="C141" s="34">
        <v>384</v>
      </c>
      <c r="D141" s="34">
        <f t="shared" si="10"/>
        <v>383</v>
      </c>
      <c r="E141" s="34">
        <f t="shared" si="11"/>
        <v>3.504000000000019</v>
      </c>
      <c r="F141" s="26" t="e">
        <f>(C141*0.25*#REF!)/144</f>
        <v>#REF!</v>
      </c>
      <c r="G141" s="19"/>
      <c r="H141" s="25">
        <v>3</v>
      </c>
      <c r="I141" s="25">
        <f t="shared" si="12"/>
        <v>216</v>
      </c>
      <c r="J141" s="25">
        <f t="shared" si="13"/>
        <v>215.49599999999998</v>
      </c>
      <c r="K141" s="19">
        <f t="shared" si="14"/>
        <v>222</v>
      </c>
      <c r="L141" s="20"/>
      <c r="M141" s="20"/>
    </row>
    <row r="142" spans="2:13" s="1" customFormat="1" ht="15">
      <c r="B142" s="32">
        <v>19</v>
      </c>
      <c r="C142" s="34">
        <v>395</v>
      </c>
      <c r="D142" s="34">
        <f t="shared" si="10"/>
        <v>394</v>
      </c>
      <c r="E142" s="34">
        <f t="shared" si="11"/>
        <v>3.3220000000000027</v>
      </c>
      <c r="F142" s="26" t="e">
        <f>(C142*0.25*#REF!)/144</f>
        <v>#REF!</v>
      </c>
      <c r="G142" s="19"/>
      <c r="H142" s="25">
        <v>3</v>
      </c>
      <c r="I142" s="25">
        <f t="shared" si="12"/>
        <v>222</v>
      </c>
      <c r="J142" s="25">
        <f t="shared" si="13"/>
        <v>221.678</v>
      </c>
      <c r="K142" s="19">
        <f t="shared" si="14"/>
        <v>228</v>
      </c>
      <c r="L142" s="20"/>
      <c r="M142" s="20"/>
    </row>
    <row r="143" spans="2:13" s="1" customFormat="1" ht="15">
      <c r="B143" s="32">
        <v>19.5</v>
      </c>
      <c r="C143" s="34">
        <v>406</v>
      </c>
      <c r="D143" s="34">
        <f t="shared" si="10"/>
        <v>405</v>
      </c>
      <c r="E143" s="34">
        <f t="shared" si="11"/>
        <v>3.1399999999999864</v>
      </c>
      <c r="F143" s="26" t="e">
        <f>(C143*0.25*#REF!)/144</f>
        <v>#REF!</v>
      </c>
      <c r="G143" s="19"/>
      <c r="H143" s="25">
        <v>3</v>
      </c>
      <c r="I143" s="25">
        <f t="shared" si="12"/>
        <v>228</v>
      </c>
      <c r="J143" s="25">
        <f t="shared" si="13"/>
        <v>227.86</v>
      </c>
      <c r="K143" s="19">
        <f t="shared" si="14"/>
        <v>234</v>
      </c>
      <c r="L143" s="20"/>
      <c r="M143" s="20"/>
    </row>
    <row r="144" spans="2:13" s="1" customFormat="1" ht="15">
      <c r="B144" s="33">
        <v>20</v>
      </c>
      <c r="C144" s="29">
        <v>416</v>
      </c>
      <c r="D144" s="29">
        <f t="shared" si="10"/>
        <v>415</v>
      </c>
      <c r="E144" s="29">
        <f t="shared" si="11"/>
        <v>3.5200000000000102</v>
      </c>
      <c r="F144" s="35" t="e">
        <f>(C144*0.25*#REF!)/144</f>
        <v>#REF!</v>
      </c>
      <c r="G144" s="19"/>
      <c r="H144" s="25">
        <v>3</v>
      </c>
      <c r="I144" s="25">
        <f t="shared" si="12"/>
        <v>234</v>
      </c>
      <c r="J144" s="25">
        <f t="shared" si="13"/>
        <v>233.48</v>
      </c>
      <c r="K144" s="19">
        <f t="shared" si="14"/>
        <v>240</v>
      </c>
      <c r="L144" s="20"/>
      <c r="M144" s="20"/>
    </row>
    <row r="146" spans="2:13" s="1" customFormat="1" ht="15">
      <c r="B146" s="102" t="s">
        <v>16</v>
      </c>
      <c r="C146" s="103"/>
      <c r="D146" s="103"/>
      <c r="E146" s="103"/>
      <c r="F146" s="104"/>
      <c r="G146" s="23"/>
      <c r="H146" s="23"/>
      <c r="I146" s="19" t="s">
        <v>25</v>
      </c>
      <c r="J146" s="19" t="s">
        <v>18</v>
      </c>
      <c r="K146" s="23"/>
      <c r="L146" s="20"/>
      <c r="M146" s="20"/>
    </row>
    <row r="147" spans="2:13" s="1" customFormat="1" ht="15">
      <c r="B147" s="28" t="s">
        <v>18</v>
      </c>
      <c r="C147" s="30" t="s">
        <v>27</v>
      </c>
      <c r="D147" s="30" t="s">
        <v>28</v>
      </c>
      <c r="E147" s="28" t="s">
        <v>24</v>
      </c>
      <c r="F147" s="22" t="s">
        <v>1</v>
      </c>
      <c r="G147" s="19"/>
      <c r="H147" s="19" t="s">
        <v>23</v>
      </c>
      <c r="I147" s="19" t="s">
        <v>18</v>
      </c>
      <c r="J147" s="19" t="s">
        <v>26</v>
      </c>
      <c r="K147" s="19" t="s">
        <v>18</v>
      </c>
      <c r="L147" s="20"/>
      <c r="M147" s="20"/>
    </row>
    <row r="148" spans="2:13" s="1" customFormat="1" ht="18">
      <c r="B148" s="29" t="s">
        <v>19</v>
      </c>
      <c r="C148" s="29" t="s">
        <v>21</v>
      </c>
      <c r="D148" s="29" t="s">
        <v>22</v>
      </c>
      <c r="E148" s="29" t="s">
        <v>4</v>
      </c>
      <c r="F148" s="21" t="s">
        <v>0</v>
      </c>
      <c r="G148" s="19"/>
      <c r="H148" s="19" t="s">
        <v>4</v>
      </c>
      <c r="I148" s="19" t="s">
        <v>4</v>
      </c>
      <c r="J148" s="19" t="s">
        <v>4</v>
      </c>
      <c r="K148" s="19" t="s">
        <v>20</v>
      </c>
      <c r="L148" s="20"/>
      <c r="M148" s="20"/>
    </row>
    <row r="149" spans="2:13" s="1" customFormat="1" ht="15">
      <c r="B149" s="32">
        <v>1</v>
      </c>
      <c r="C149" s="34">
        <v>7</v>
      </c>
      <c r="D149" s="34">
        <f aca="true" t="shared" si="15" ref="D149:D191">C149-1</f>
        <v>6</v>
      </c>
      <c r="E149" s="37">
        <f aca="true" t="shared" si="16" ref="E149:E191">K149-H149-J149</f>
        <v>4.378</v>
      </c>
      <c r="F149" s="26" t="e">
        <f>(C149*0.25*#REF!)/144</f>
        <v>#REF!</v>
      </c>
      <c r="G149" s="19"/>
      <c r="H149" s="25">
        <v>4</v>
      </c>
      <c r="I149" s="25">
        <f aca="true" t="shared" si="17" ref="I149:I191">K149-2*H149</f>
        <v>4</v>
      </c>
      <c r="J149" s="25">
        <f>C149*0.25+D149*0.312</f>
        <v>3.622</v>
      </c>
      <c r="K149" s="19">
        <f aca="true" t="shared" si="18" ref="K149:K191">B149*12</f>
        <v>12</v>
      </c>
      <c r="L149" s="20"/>
      <c r="M149" s="20"/>
    </row>
    <row r="150" spans="2:13" s="1" customFormat="1" ht="15">
      <c r="B150" s="32">
        <v>1.5</v>
      </c>
      <c r="C150" s="34">
        <v>18</v>
      </c>
      <c r="D150" s="34">
        <f t="shared" si="15"/>
        <v>17</v>
      </c>
      <c r="E150" s="37">
        <f t="shared" si="16"/>
        <v>4.196</v>
      </c>
      <c r="F150" s="26" t="e">
        <f>(C150*0.25*#REF!)/144</f>
        <v>#REF!</v>
      </c>
      <c r="G150" s="19"/>
      <c r="H150" s="25">
        <v>4</v>
      </c>
      <c r="I150" s="25">
        <f t="shared" si="17"/>
        <v>10</v>
      </c>
      <c r="J150" s="25">
        <f aca="true" t="shared" si="19" ref="J150:J191">C150*0.25+D150*0.312</f>
        <v>9.804</v>
      </c>
      <c r="K150" s="19">
        <f t="shared" si="18"/>
        <v>18</v>
      </c>
      <c r="L150" s="20"/>
      <c r="M150" s="20"/>
    </row>
    <row r="151" spans="2:13" s="1" customFormat="1" ht="15">
      <c r="B151" s="32">
        <v>2</v>
      </c>
      <c r="C151" s="34">
        <v>29</v>
      </c>
      <c r="D151" s="34">
        <f t="shared" si="15"/>
        <v>28</v>
      </c>
      <c r="E151" s="37">
        <f t="shared" si="16"/>
        <v>4.013999999999999</v>
      </c>
      <c r="F151" s="26" t="e">
        <f>(C151*0.25*#REF!)/144</f>
        <v>#REF!</v>
      </c>
      <c r="G151" s="19"/>
      <c r="H151" s="25">
        <v>4</v>
      </c>
      <c r="I151" s="25">
        <f t="shared" si="17"/>
        <v>16</v>
      </c>
      <c r="J151" s="25">
        <f t="shared" si="19"/>
        <v>15.986</v>
      </c>
      <c r="K151" s="19">
        <f t="shared" si="18"/>
        <v>24</v>
      </c>
      <c r="L151" s="20"/>
      <c r="M151" s="20"/>
    </row>
    <row r="152" spans="2:13" s="1" customFormat="1" ht="15">
      <c r="B152" s="32">
        <v>2.5</v>
      </c>
      <c r="C152" s="34">
        <v>39</v>
      </c>
      <c r="D152" s="34">
        <f t="shared" si="15"/>
        <v>38</v>
      </c>
      <c r="E152" s="37">
        <f t="shared" si="16"/>
        <v>4.393999999999998</v>
      </c>
      <c r="F152" s="26" t="e">
        <f>(C152*0.25*#REF!)/144</f>
        <v>#REF!</v>
      </c>
      <c r="G152" s="19"/>
      <c r="H152" s="25">
        <v>4</v>
      </c>
      <c r="I152" s="25">
        <f t="shared" si="17"/>
        <v>22</v>
      </c>
      <c r="J152" s="25">
        <f t="shared" si="19"/>
        <v>21.606</v>
      </c>
      <c r="K152" s="19">
        <f t="shared" si="18"/>
        <v>30</v>
      </c>
      <c r="L152" s="20"/>
      <c r="M152" s="20"/>
    </row>
    <row r="153" spans="2:13" s="1" customFormat="1" ht="15">
      <c r="B153" s="32">
        <v>3</v>
      </c>
      <c r="C153" s="34">
        <v>50</v>
      </c>
      <c r="D153" s="34">
        <f t="shared" si="15"/>
        <v>49</v>
      </c>
      <c r="E153" s="37">
        <f t="shared" si="16"/>
        <v>4.212</v>
      </c>
      <c r="F153" s="26" t="e">
        <f>(C153*0.25*#REF!)/144</f>
        <v>#REF!</v>
      </c>
      <c r="G153" s="19"/>
      <c r="H153" s="25">
        <v>4</v>
      </c>
      <c r="I153" s="25">
        <f t="shared" si="17"/>
        <v>28</v>
      </c>
      <c r="J153" s="25">
        <f t="shared" si="19"/>
        <v>27.788</v>
      </c>
      <c r="K153" s="19">
        <f t="shared" si="18"/>
        <v>36</v>
      </c>
      <c r="L153" s="20"/>
      <c r="M153" s="20"/>
    </row>
    <row r="154" spans="2:13" s="1" customFormat="1" ht="15">
      <c r="B154" s="32">
        <f>40/12</f>
        <v>3.3333333333333335</v>
      </c>
      <c r="C154" s="34">
        <v>57</v>
      </c>
      <c r="D154" s="34">
        <f t="shared" si="15"/>
        <v>56</v>
      </c>
      <c r="E154" s="37">
        <f t="shared" si="16"/>
        <v>4.277999999999999</v>
      </c>
      <c r="F154" s="26" t="e">
        <f>(C154*0.25*#REF!)/144</f>
        <v>#REF!</v>
      </c>
      <c r="G154" s="19"/>
      <c r="H154" s="25">
        <v>4</v>
      </c>
      <c r="I154" s="25">
        <f t="shared" si="17"/>
        <v>32</v>
      </c>
      <c r="J154" s="25">
        <f t="shared" si="19"/>
        <v>31.722</v>
      </c>
      <c r="K154" s="19">
        <f t="shared" si="18"/>
        <v>40</v>
      </c>
      <c r="L154" s="20"/>
      <c r="M154" s="20"/>
    </row>
    <row r="155" spans="2:13" s="1" customFormat="1" ht="15">
      <c r="B155" s="32">
        <v>3.5</v>
      </c>
      <c r="C155" s="34">
        <v>61</v>
      </c>
      <c r="D155" s="34">
        <f t="shared" si="15"/>
        <v>60</v>
      </c>
      <c r="E155" s="37">
        <f t="shared" si="16"/>
        <v>4.030000000000001</v>
      </c>
      <c r="F155" s="26" t="e">
        <f>(C155*0.25*#REF!)/144</f>
        <v>#REF!</v>
      </c>
      <c r="G155" s="19"/>
      <c r="H155" s="25">
        <v>4</v>
      </c>
      <c r="I155" s="25">
        <f t="shared" si="17"/>
        <v>34</v>
      </c>
      <c r="J155" s="25">
        <f t="shared" si="19"/>
        <v>33.97</v>
      </c>
      <c r="K155" s="19">
        <f t="shared" si="18"/>
        <v>42</v>
      </c>
      <c r="L155" s="20"/>
      <c r="M155" s="20"/>
    </row>
    <row r="156" spans="2:13" s="1" customFormat="1" ht="15">
      <c r="B156" s="32">
        <v>4</v>
      </c>
      <c r="C156" s="34">
        <v>71</v>
      </c>
      <c r="D156" s="34">
        <f t="shared" si="15"/>
        <v>70</v>
      </c>
      <c r="E156" s="37">
        <f t="shared" si="16"/>
        <v>4.409999999999997</v>
      </c>
      <c r="F156" s="26" t="e">
        <f>(C156*0.25*#REF!)/144</f>
        <v>#REF!</v>
      </c>
      <c r="G156" s="19"/>
      <c r="H156" s="25">
        <v>4</v>
      </c>
      <c r="I156" s="25">
        <f t="shared" si="17"/>
        <v>40</v>
      </c>
      <c r="J156" s="25">
        <f t="shared" si="19"/>
        <v>39.59</v>
      </c>
      <c r="K156" s="19">
        <f t="shared" si="18"/>
        <v>48</v>
      </c>
      <c r="L156" s="20"/>
      <c r="M156" s="20"/>
    </row>
    <row r="157" spans="2:13" s="1" customFormat="1" ht="15">
      <c r="B157" s="32">
        <v>4.5</v>
      </c>
      <c r="C157" s="34">
        <v>82</v>
      </c>
      <c r="D157" s="34">
        <f t="shared" si="15"/>
        <v>81</v>
      </c>
      <c r="E157" s="37">
        <f t="shared" si="16"/>
        <v>4.2280000000000015</v>
      </c>
      <c r="F157" s="26" t="e">
        <f>(C157*0.25*#REF!)/144</f>
        <v>#REF!</v>
      </c>
      <c r="G157" s="19"/>
      <c r="H157" s="25">
        <v>4</v>
      </c>
      <c r="I157" s="25">
        <f t="shared" si="17"/>
        <v>46</v>
      </c>
      <c r="J157" s="25">
        <f t="shared" si="19"/>
        <v>45.772</v>
      </c>
      <c r="K157" s="19">
        <f t="shared" si="18"/>
        <v>54</v>
      </c>
      <c r="L157" s="20"/>
      <c r="M157" s="20"/>
    </row>
    <row r="158" spans="2:13" s="1" customFormat="1" ht="15">
      <c r="B158" s="32">
        <v>5</v>
      </c>
      <c r="C158" s="34">
        <v>93</v>
      </c>
      <c r="D158" s="34">
        <f t="shared" si="15"/>
        <v>92</v>
      </c>
      <c r="E158" s="37">
        <f t="shared" si="16"/>
        <v>4.045999999999999</v>
      </c>
      <c r="F158" s="26" t="e">
        <f>(C158*0.25*#REF!)/144</f>
        <v>#REF!</v>
      </c>
      <c r="G158" s="19"/>
      <c r="H158" s="25">
        <v>4</v>
      </c>
      <c r="I158" s="25">
        <f t="shared" si="17"/>
        <v>52</v>
      </c>
      <c r="J158" s="25">
        <f t="shared" si="19"/>
        <v>51.954</v>
      </c>
      <c r="K158" s="19">
        <f t="shared" si="18"/>
        <v>60</v>
      </c>
      <c r="L158" s="20"/>
      <c r="M158" s="20"/>
    </row>
    <row r="159" spans="2:13" s="1" customFormat="1" ht="15">
      <c r="B159" s="32">
        <v>5.5</v>
      </c>
      <c r="C159" s="34">
        <v>103</v>
      </c>
      <c r="D159" s="34">
        <f t="shared" si="15"/>
        <v>102</v>
      </c>
      <c r="E159" s="37">
        <f t="shared" si="16"/>
        <v>4.426000000000002</v>
      </c>
      <c r="F159" s="26" t="e">
        <f>(C159*0.25*#REF!)/144</f>
        <v>#REF!</v>
      </c>
      <c r="G159" s="19"/>
      <c r="H159" s="25">
        <v>4</v>
      </c>
      <c r="I159" s="25">
        <f t="shared" si="17"/>
        <v>58</v>
      </c>
      <c r="J159" s="25">
        <f t="shared" si="19"/>
        <v>57.574</v>
      </c>
      <c r="K159" s="19">
        <f t="shared" si="18"/>
        <v>66</v>
      </c>
      <c r="L159" s="20"/>
      <c r="M159" s="20"/>
    </row>
    <row r="160" spans="2:13" s="1" customFormat="1" ht="15">
      <c r="B160" s="32">
        <v>6</v>
      </c>
      <c r="C160" s="34">
        <v>114</v>
      </c>
      <c r="D160" s="34">
        <f t="shared" si="15"/>
        <v>113</v>
      </c>
      <c r="E160" s="37">
        <f t="shared" si="16"/>
        <v>4.244</v>
      </c>
      <c r="F160" s="26" t="e">
        <f>(C160*0.25*#REF!)/144</f>
        <v>#REF!</v>
      </c>
      <c r="G160" s="19"/>
      <c r="H160" s="25">
        <v>4</v>
      </c>
      <c r="I160" s="25">
        <f t="shared" si="17"/>
        <v>64</v>
      </c>
      <c r="J160" s="25">
        <f t="shared" si="19"/>
        <v>63.756</v>
      </c>
      <c r="K160" s="19">
        <f t="shared" si="18"/>
        <v>72</v>
      </c>
      <c r="L160" s="20"/>
      <c r="M160" s="20"/>
    </row>
    <row r="161" spans="2:13" s="1" customFormat="1" ht="15">
      <c r="B161" s="32">
        <v>6.5</v>
      </c>
      <c r="C161" s="34">
        <v>125</v>
      </c>
      <c r="D161" s="34">
        <f t="shared" si="15"/>
        <v>124</v>
      </c>
      <c r="E161" s="37">
        <f t="shared" si="16"/>
        <v>4.061999999999998</v>
      </c>
      <c r="F161" s="26" t="e">
        <f>(C161*0.25*#REF!)/144</f>
        <v>#REF!</v>
      </c>
      <c r="G161" s="19"/>
      <c r="H161" s="25">
        <v>4</v>
      </c>
      <c r="I161" s="25">
        <f t="shared" si="17"/>
        <v>70</v>
      </c>
      <c r="J161" s="25">
        <f t="shared" si="19"/>
        <v>69.938</v>
      </c>
      <c r="K161" s="19">
        <f t="shared" si="18"/>
        <v>78</v>
      </c>
      <c r="L161" s="20"/>
      <c r="M161" s="20"/>
    </row>
    <row r="162" spans="2:13" s="1" customFormat="1" ht="15">
      <c r="B162" s="32">
        <f>80/12</f>
        <v>6.666666666666667</v>
      </c>
      <c r="C162" s="34">
        <v>128</v>
      </c>
      <c r="D162" s="34">
        <f t="shared" si="15"/>
        <v>127</v>
      </c>
      <c r="E162" s="37">
        <f t="shared" si="16"/>
        <v>4.376000000000005</v>
      </c>
      <c r="F162" s="26" t="e">
        <f>(C162*0.25*#REF!)/144</f>
        <v>#REF!</v>
      </c>
      <c r="G162" s="19"/>
      <c r="H162" s="25">
        <v>4</v>
      </c>
      <c r="I162" s="25">
        <f t="shared" si="17"/>
        <v>72</v>
      </c>
      <c r="J162" s="25">
        <f t="shared" si="19"/>
        <v>71.624</v>
      </c>
      <c r="K162" s="19">
        <f t="shared" si="18"/>
        <v>80</v>
      </c>
      <c r="L162" s="20"/>
      <c r="M162" s="20"/>
    </row>
    <row r="163" spans="2:13" s="1" customFormat="1" ht="15">
      <c r="B163" s="32">
        <v>7</v>
      </c>
      <c r="C163" s="34">
        <v>135</v>
      </c>
      <c r="D163" s="34">
        <f t="shared" si="15"/>
        <v>134</v>
      </c>
      <c r="E163" s="37">
        <f t="shared" si="16"/>
        <v>4.442000000000007</v>
      </c>
      <c r="F163" s="26" t="e">
        <f>(C163*0.25*#REF!)/144</f>
        <v>#REF!</v>
      </c>
      <c r="G163" s="19"/>
      <c r="H163" s="25">
        <v>4</v>
      </c>
      <c r="I163" s="25">
        <f t="shared" si="17"/>
        <v>76</v>
      </c>
      <c r="J163" s="25">
        <f t="shared" si="19"/>
        <v>75.55799999999999</v>
      </c>
      <c r="K163" s="19">
        <f t="shared" si="18"/>
        <v>84</v>
      </c>
      <c r="L163" s="20"/>
      <c r="M163" s="20"/>
    </row>
    <row r="164" spans="2:13" s="1" customFormat="1" ht="15">
      <c r="B164" s="32">
        <v>7.5</v>
      </c>
      <c r="C164" s="34">
        <v>146</v>
      </c>
      <c r="D164" s="34">
        <f t="shared" si="15"/>
        <v>145</v>
      </c>
      <c r="E164" s="37">
        <f t="shared" si="16"/>
        <v>4.259999999999991</v>
      </c>
      <c r="F164" s="26" t="e">
        <f>(C164*0.25*#REF!)/144</f>
        <v>#REF!</v>
      </c>
      <c r="G164" s="19"/>
      <c r="H164" s="25">
        <v>4</v>
      </c>
      <c r="I164" s="25">
        <f t="shared" si="17"/>
        <v>82</v>
      </c>
      <c r="J164" s="25">
        <f t="shared" si="19"/>
        <v>81.74000000000001</v>
      </c>
      <c r="K164" s="19">
        <f t="shared" si="18"/>
        <v>90</v>
      </c>
      <c r="L164" s="20"/>
      <c r="M164" s="20"/>
    </row>
    <row r="165" spans="2:13" s="1" customFormat="1" ht="15">
      <c r="B165" s="32">
        <v>8</v>
      </c>
      <c r="C165" s="34">
        <v>157</v>
      </c>
      <c r="D165" s="34">
        <f t="shared" si="15"/>
        <v>156</v>
      </c>
      <c r="E165" s="37">
        <f t="shared" si="16"/>
        <v>4.078000000000003</v>
      </c>
      <c r="F165" s="26" t="e">
        <f>(C165*0.25*#REF!)/144</f>
        <v>#REF!</v>
      </c>
      <c r="G165" s="19"/>
      <c r="H165" s="25">
        <v>4</v>
      </c>
      <c r="I165" s="25">
        <f t="shared" si="17"/>
        <v>88</v>
      </c>
      <c r="J165" s="25">
        <f t="shared" si="19"/>
        <v>87.922</v>
      </c>
      <c r="K165" s="19">
        <f t="shared" si="18"/>
        <v>96</v>
      </c>
      <c r="L165" s="20"/>
      <c r="M165" s="20"/>
    </row>
    <row r="166" spans="2:13" s="1" customFormat="1" ht="15">
      <c r="B166" s="32">
        <v>8.5</v>
      </c>
      <c r="C166" s="34">
        <v>167</v>
      </c>
      <c r="D166" s="34">
        <f t="shared" si="15"/>
        <v>166</v>
      </c>
      <c r="E166" s="37">
        <f t="shared" si="16"/>
        <v>4.457999999999998</v>
      </c>
      <c r="F166" s="26" t="e">
        <f>(C166*0.25*#REF!)/144</f>
        <v>#REF!</v>
      </c>
      <c r="G166" s="19"/>
      <c r="H166" s="25">
        <v>4</v>
      </c>
      <c r="I166" s="25">
        <f t="shared" si="17"/>
        <v>94</v>
      </c>
      <c r="J166" s="25">
        <f t="shared" si="19"/>
        <v>93.542</v>
      </c>
      <c r="K166" s="19">
        <f t="shared" si="18"/>
        <v>102</v>
      </c>
      <c r="L166" s="20"/>
      <c r="M166" s="20"/>
    </row>
    <row r="167" spans="2:13" s="1" customFormat="1" ht="15">
      <c r="B167" s="32">
        <v>9</v>
      </c>
      <c r="C167" s="34">
        <v>178</v>
      </c>
      <c r="D167" s="34">
        <f t="shared" si="15"/>
        <v>177</v>
      </c>
      <c r="E167" s="37">
        <f t="shared" si="16"/>
        <v>4.2760000000000105</v>
      </c>
      <c r="F167" s="26" t="e">
        <f>(C167*0.25*#REF!)/144</f>
        <v>#REF!</v>
      </c>
      <c r="G167" s="19"/>
      <c r="H167" s="25">
        <v>4</v>
      </c>
      <c r="I167" s="25">
        <f t="shared" si="17"/>
        <v>100</v>
      </c>
      <c r="J167" s="25">
        <f t="shared" si="19"/>
        <v>99.72399999999999</v>
      </c>
      <c r="K167" s="19">
        <f t="shared" si="18"/>
        <v>108</v>
      </c>
      <c r="L167" s="20"/>
      <c r="M167" s="20"/>
    </row>
    <row r="168" spans="2:13" s="1" customFormat="1" ht="15">
      <c r="B168" s="32">
        <v>9.5</v>
      </c>
      <c r="C168" s="34">
        <v>189</v>
      </c>
      <c r="D168" s="34">
        <f t="shared" si="15"/>
        <v>188</v>
      </c>
      <c r="E168" s="37">
        <f t="shared" si="16"/>
        <v>4.093999999999994</v>
      </c>
      <c r="F168" s="26" t="e">
        <f>(C168*0.25*#REF!)/144</f>
        <v>#REF!</v>
      </c>
      <c r="G168" s="19"/>
      <c r="H168" s="25">
        <v>4</v>
      </c>
      <c r="I168" s="25">
        <f t="shared" si="17"/>
        <v>106</v>
      </c>
      <c r="J168" s="25">
        <f t="shared" si="19"/>
        <v>105.906</v>
      </c>
      <c r="K168" s="19">
        <f t="shared" si="18"/>
        <v>114</v>
      </c>
      <c r="L168" s="20"/>
      <c r="M168" s="20"/>
    </row>
    <row r="169" spans="2:13" s="1" customFormat="1" ht="15">
      <c r="B169" s="32">
        <v>10</v>
      </c>
      <c r="C169" s="34">
        <v>199</v>
      </c>
      <c r="D169" s="34">
        <f t="shared" si="15"/>
        <v>198</v>
      </c>
      <c r="E169" s="37">
        <f t="shared" si="16"/>
        <v>4.4739999999999895</v>
      </c>
      <c r="F169" s="26" t="e">
        <f>(C169*0.25*#REF!)/144</f>
        <v>#REF!</v>
      </c>
      <c r="G169" s="19"/>
      <c r="H169" s="25">
        <v>4</v>
      </c>
      <c r="I169" s="25">
        <f t="shared" si="17"/>
        <v>112</v>
      </c>
      <c r="J169" s="25">
        <f t="shared" si="19"/>
        <v>111.52600000000001</v>
      </c>
      <c r="K169" s="19">
        <f t="shared" si="18"/>
        <v>120</v>
      </c>
      <c r="L169" s="20"/>
      <c r="M169" s="20"/>
    </row>
    <row r="170" spans="2:13" s="1" customFormat="1" ht="15">
      <c r="B170" s="32">
        <v>10.5</v>
      </c>
      <c r="C170" s="34">
        <v>210</v>
      </c>
      <c r="D170" s="34">
        <f t="shared" si="15"/>
        <v>209</v>
      </c>
      <c r="E170" s="37">
        <f t="shared" si="16"/>
        <v>4.292000000000002</v>
      </c>
      <c r="F170" s="26" t="e">
        <f>(C170*0.25*#REF!)/144</f>
        <v>#REF!</v>
      </c>
      <c r="G170" s="19"/>
      <c r="H170" s="25">
        <v>4</v>
      </c>
      <c r="I170" s="25">
        <f t="shared" si="17"/>
        <v>118</v>
      </c>
      <c r="J170" s="25">
        <f t="shared" si="19"/>
        <v>117.708</v>
      </c>
      <c r="K170" s="19">
        <f t="shared" si="18"/>
        <v>126</v>
      </c>
      <c r="L170" s="20"/>
      <c r="M170" s="20"/>
    </row>
    <row r="171" spans="2:13" s="1" customFormat="1" ht="15">
      <c r="B171" s="32">
        <v>11</v>
      </c>
      <c r="C171" s="34">
        <v>221</v>
      </c>
      <c r="D171" s="34">
        <f t="shared" si="15"/>
        <v>220</v>
      </c>
      <c r="E171" s="37">
        <f t="shared" si="16"/>
        <v>4.109999999999999</v>
      </c>
      <c r="F171" s="26" t="e">
        <f>(C171*0.25*#REF!)/144</f>
        <v>#REF!</v>
      </c>
      <c r="G171" s="19"/>
      <c r="H171" s="25">
        <v>4</v>
      </c>
      <c r="I171" s="25">
        <f t="shared" si="17"/>
        <v>124</v>
      </c>
      <c r="J171" s="25">
        <f t="shared" si="19"/>
        <v>123.89</v>
      </c>
      <c r="K171" s="19">
        <f t="shared" si="18"/>
        <v>132</v>
      </c>
      <c r="L171" s="20"/>
      <c r="M171" s="20"/>
    </row>
    <row r="172" spans="2:13" s="1" customFormat="1" ht="15">
      <c r="B172" s="32">
        <v>11.5</v>
      </c>
      <c r="C172" s="34">
        <v>231</v>
      </c>
      <c r="D172" s="34">
        <f t="shared" si="15"/>
        <v>230</v>
      </c>
      <c r="E172" s="37">
        <f t="shared" si="16"/>
        <v>4.490000000000009</v>
      </c>
      <c r="F172" s="26" t="e">
        <f>(C172*0.25*#REF!)/144</f>
        <v>#REF!</v>
      </c>
      <c r="G172" s="19"/>
      <c r="H172" s="25">
        <v>4</v>
      </c>
      <c r="I172" s="25">
        <f t="shared" si="17"/>
        <v>130</v>
      </c>
      <c r="J172" s="25">
        <f t="shared" si="19"/>
        <v>129.51</v>
      </c>
      <c r="K172" s="19">
        <f t="shared" si="18"/>
        <v>138</v>
      </c>
      <c r="L172" s="20"/>
      <c r="M172" s="20"/>
    </row>
    <row r="173" spans="2:13" s="1" customFormat="1" ht="15">
      <c r="B173" s="32">
        <v>12</v>
      </c>
      <c r="C173" s="34">
        <v>242</v>
      </c>
      <c r="D173" s="34">
        <f t="shared" si="15"/>
        <v>241</v>
      </c>
      <c r="E173" s="37">
        <f t="shared" si="16"/>
        <v>4.307999999999993</v>
      </c>
      <c r="F173" s="26" t="e">
        <f>(C173*0.25*#REF!)/144</f>
        <v>#REF!</v>
      </c>
      <c r="G173" s="19"/>
      <c r="H173" s="25">
        <v>4</v>
      </c>
      <c r="I173" s="25">
        <f t="shared" si="17"/>
        <v>136</v>
      </c>
      <c r="J173" s="25">
        <f t="shared" si="19"/>
        <v>135.692</v>
      </c>
      <c r="K173" s="19">
        <f t="shared" si="18"/>
        <v>144</v>
      </c>
      <c r="L173" s="20"/>
      <c r="M173" s="20"/>
    </row>
    <row r="174" spans="2:13" s="1" customFormat="1" ht="15">
      <c r="B174" s="32">
        <v>12.5</v>
      </c>
      <c r="C174" s="34">
        <v>253</v>
      </c>
      <c r="D174" s="34">
        <f t="shared" si="15"/>
        <v>252</v>
      </c>
      <c r="E174" s="37">
        <f t="shared" si="16"/>
        <v>4.126000000000005</v>
      </c>
      <c r="F174" s="26" t="e">
        <f>(C174*0.25*#REF!)/144</f>
        <v>#REF!</v>
      </c>
      <c r="G174" s="19"/>
      <c r="H174" s="25">
        <v>4</v>
      </c>
      <c r="I174" s="25">
        <f t="shared" si="17"/>
        <v>142</v>
      </c>
      <c r="J174" s="25">
        <f t="shared" si="19"/>
        <v>141.874</v>
      </c>
      <c r="K174" s="19">
        <f t="shared" si="18"/>
        <v>150</v>
      </c>
      <c r="L174" s="20"/>
      <c r="M174" s="20"/>
    </row>
    <row r="175" spans="2:13" s="1" customFormat="1" ht="15">
      <c r="B175" s="32">
        <v>13</v>
      </c>
      <c r="C175" s="34">
        <v>263</v>
      </c>
      <c r="D175" s="34">
        <f t="shared" si="15"/>
        <v>262</v>
      </c>
      <c r="E175" s="37">
        <f t="shared" si="16"/>
        <v>4.506</v>
      </c>
      <c r="F175" s="26" t="e">
        <f>(C175*0.25*#REF!)/144</f>
        <v>#REF!</v>
      </c>
      <c r="G175" s="19"/>
      <c r="H175" s="25">
        <v>4</v>
      </c>
      <c r="I175" s="25">
        <f t="shared" si="17"/>
        <v>148</v>
      </c>
      <c r="J175" s="25">
        <f t="shared" si="19"/>
        <v>147.494</v>
      </c>
      <c r="K175" s="19">
        <f t="shared" si="18"/>
        <v>156</v>
      </c>
      <c r="L175" s="20"/>
      <c r="M175" s="20"/>
    </row>
    <row r="176" spans="2:13" s="1" customFormat="1" ht="15">
      <c r="B176" s="32">
        <f>160/12</f>
        <v>13.333333333333334</v>
      </c>
      <c r="C176" s="34">
        <v>271</v>
      </c>
      <c r="D176" s="34">
        <f t="shared" si="15"/>
        <v>270</v>
      </c>
      <c r="E176" s="37">
        <f t="shared" si="16"/>
        <v>4.009999999999991</v>
      </c>
      <c r="F176" s="26" t="e">
        <f>(C176*0.25*#REF!)/144</f>
        <v>#REF!</v>
      </c>
      <c r="G176" s="19"/>
      <c r="H176" s="25">
        <v>4</v>
      </c>
      <c r="I176" s="25">
        <f t="shared" si="17"/>
        <v>152</v>
      </c>
      <c r="J176" s="25">
        <f t="shared" si="19"/>
        <v>151.99</v>
      </c>
      <c r="K176" s="19">
        <f t="shared" si="18"/>
        <v>160</v>
      </c>
      <c r="L176" s="20"/>
      <c r="M176" s="20"/>
    </row>
    <row r="177" spans="2:13" s="1" customFormat="1" ht="15">
      <c r="B177" s="32">
        <v>13.5</v>
      </c>
      <c r="C177" s="34">
        <v>274</v>
      </c>
      <c r="D177" s="34">
        <f t="shared" si="15"/>
        <v>273</v>
      </c>
      <c r="E177" s="37">
        <f t="shared" si="16"/>
        <v>4.324000000000012</v>
      </c>
      <c r="F177" s="26" t="e">
        <f>(C177*0.25*#REF!)/144</f>
        <v>#REF!</v>
      </c>
      <c r="G177" s="19"/>
      <c r="H177" s="25">
        <v>4</v>
      </c>
      <c r="I177" s="25">
        <f t="shared" si="17"/>
        <v>154</v>
      </c>
      <c r="J177" s="25">
        <f t="shared" si="19"/>
        <v>153.676</v>
      </c>
      <c r="K177" s="19">
        <f t="shared" si="18"/>
        <v>162</v>
      </c>
      <c r="L177" s="20"/>
      <c r="M177" s="20"/>
    </row>
    <row r="178" spans="2:13" s="1" customFormat="1" ht="15">
      <c r="B178" s="32">
        <v>14</v>
      </c>
      <c r="C178" s="34">
        <v>285</v>
      </c>
      <c r="D178" s="34">
        <f t="shared" si="15"/>
        <v>284</v>
      </c>
      <c r="E178" s="37">
        <f t="shared" si="16"/>
        <v>4.141999999999996</v>
      </c>
      <c r="F178" s="26" t="e">
        <f>(C178*0.25*#REF!)/144</f>
        <v>#REF!</v>
      </c>
      <c r="G178" s="19"/>
      <c r="H178" s="25">
        <v>4</v>
      </c>
      <c r="I178" s="25">
        <f t="shared" si="17"/>
        <v>160</v>
      </c>
      <c r="J178" s="25">
        <f t="shared" si="19"/>
        <v>159.858</v>
      </c>
      <c r="K178" s="19">
        <f t="shared" si="18"/>
        <v>168</v>
      </c>
      <c r="L178" s="20"/>
      <c r="M178" s="20"/>
    </row>
    <row r="179" spans="2:13" s="1" customFormat="1" ht="15">
      <c r="B179" s="32">
        <v>14.5</v>
      </c>
      <c r="C179" s="34">
        <v>295</v>
      </c>
      <c r="D179" s="34">
        <f t="shared" si="15"/>
        <v>294</v>
      </c>
      <c r="E179" s="37">
        <f t="shared" si="16"/>
        <v>4.521999999999991</v>
      </c>
      <c r="F179" s="26" t="e">
        <f>(C179*0.25*#REF!)/144</f>
        <v>#REF!</v>
      </c>
      <c r="G179" s="19"/>
      <c r="H179" s="25">
        <v>4</v>
      </c>
      <c r="I179" s="25">
        <f t="shared" si="17"/>
        <v>166</v>
      </c>
      <c r="J179" s="25">
        <f t="shared" si="19"/>
        <v>165.478</v>
      </c>
      <c r="K179" s="19">
        <f t="shared" si="18"/>
        <v>174</v>
      </c>
      <c r="L179" s="20"/>
      <c r="M179" s="20"/>
    </row>
    <row r="180" spans="2:13" s="1" customFormat="1" ht="15">
      <c r="B180" s="32">
        <v>15</v>
      </c>
      <c r="C180" s="34">
        <v>306</v>
      </c>
      <c r="D180" s="34">
        <f t="shared" si="15"/>
        <v>305</v>
      </c>
      <c r="E180" s="37">
        <f t="shared" si="16"/>
        <v>4.340000000000003</v>
      </c>
      <c r="F180" s="26" t="e">
        <f>(C180*0.25*#REF!)/144</f>
        <v>#REF!</v>
      </c>
      <c r="G180" s="19"/>
      <c r="H180" s="25">
        <v>4</v>
      </c>
      <c r="I180" s="25">
        <f t="shared" si="17"/>
        <v>172</v>
      </c>
      <c r="J180" s="25">
        <f t="shared" si="19"/>
        <v>171.66</v>
      </c>
      <c r="K180" s="19">
        <f t="shared" si="18"/>
        <v>180</v>
      </c>
      <c r="L180" s="20"/>
      <c r="M180" s="20"/>
    </row>
    <row r="181" spans="2:13" s="1" customFormat="1" ht="15">
      <c r="B181" s="32">
        <v>15.5</v>
      </c>
      <c r="C181" s="34">
        <v>317</v>
      </c>
      <c r="D181" s="34">
        <f t="shared" si="15"/>
        <v>316</v>
      </c>
      <c r="E181" s="37">
        <f t="shared" si="16"/>
        <v>4.1580000000000155</v>
      </c>
      <c r="F181" s="26" t="e">
        <f>(C181*0.25*#REF!)/144</f>
        <v>#REF!</v>
      </c>
      <c r="G181" s="19"/>
      <c r="H181" s="25">
        <v>4</v>
      </c>
      <c r="I181" s="25">
        <f t="shared" si="17"/>
        <v>178</v>
      </c>
      <c r="J181" s="25">
        <f t="shared" si="19"/>
        <v>177.84199999999998</v>
      </c>
      <c r="K181" s="19">
        <f t="shared" si="18"/>
        <v>186</v>
      </c>
      <c r="L181" s="20"/>
      <c r="M181" s="20"/>
    </row>
    <row r="182" spans="2:13" s="1" customFormat="1" ht="15">
      <c r="B182" s="32">
        <v>16</v>
      </c>
      <c r="C182" s="34">
        <v>327</v>
      </c>
      <c r="D182" s="34">
        <f t="shared" si="15"/>
        <v>326</v>
      </c>
      <c r="E182" s="37">
        <f t="shared" si="16"/>
        <v>4.538000000000011</v>
      </c>
      <c r="F182" s="26" t="e">
        <f>(C182*0.25*#REF!)/144</f>
        <v>#REF!</v>
      </c>
      <c r="G182" s="19"/>
      <c r="H182" s="25">
        <v>4</v>
      </c>
      <c r="I182" s="25">
        <f t="shared" si="17"/>
        <v>184</v>
      </c>
      <c r="J182" s="25">
        <f t="shared" si="19"/>
        <v>183.462</v>
      </c>
      <c r="K182" s="19">
        <f t="shared" si="18"/>
        <v>192</v>
      </c>
      <c r="L182" s="20"/>
      <c r="M182" s="20"/>
    </row>
    <row r="183" spans="2:13" s="1" customFormat="1" ht="15">
      <c r="B183" s="32">
        <v>16.5</v>
      </c>
      <c r="C183" s="34">
        <v>338</v>
      </c>
      <c r="D183" s="34">
        <f t="shared" si="15"/>
        <v>337</v>
      </c>
      <c r="E183" s="37">
        <f t="shared" si="16"/>
        <v>4.3559999999999945</v>
      </c>
      <c r="F183" s="26" t="e">
        <f>(C183*0.25*#REF!)/144</f>
        <v>#REF!</v>
      </c>
      <c r="G183" s="19"/>
      <c r="H183" s="25">
        <v>4</v>
      </c>
      <c r="I183" s="25">
        <f t="shared" si="17"/>
        <v>190</v>
      </c>
      <c r="J183" s="25">
        <f t="shared" si="19"/>
        <v>189.644</v>
      </c>
      <c r="K183" s="19">
        <f t="shared" si="18"/>
        <v>198</v>
      </c>
      <c r="L183" s="20"/>
      <c r="M183" s="20"/>
    </row>
    <row r="184" spans="2:13" s="1" customFormat="1" ht="15">
      <c r="B184" s="32">
        <f>200/12</f>
        <v>16.666666666666668</v>
      </c>
      <c r="C184" s="34">
        <v>342</v>
      </c>
      <c r="D184" s="34">
        <f t="shared" si="15"/>
        <v>341</v>
      </c>
      <c r="E184" s="37">
        <f t="shared" si="16"/>
        <v>4.108000000000004</v>
      </c>
      <c r="F184" s="26" t="e">
        <f>(C184*0.25*#REF!)/144</f>
        <v>#REF!</v>
      </c>
      <c r="G184" s="19"/>
      <c r="H184" s="25">
        <v>4</v>
      </c>
      <c r="I184" s="25">
        <f t="shared" si="17"/>
        <v>192</v>
      </c>
      <c r="J184" s="25">
        <f t="shared" si="19"/>
        <v>191.892</v>
      </c>
      <c r="K184" s="19">
        <f t="shared" si="18"/>
        <v>200</v>
      </c>
      <c r="L184" s="20"/>
      <c r="M184" s="20"/>
    </row>
    <row r="185" spans="2:13" s="1" customFormat="1" ht="15">
      <c r="B185" s="32">
        <v>17</v>
      </c>
      <c r="C185" s="34">
        <v>349</v>
      </c>
      <c r="D185" s="34">
        <f t="shared" si="15"/>
        <v>348</v>
      </c>
      <c r="E185" s="37">
        <f t="shared" si="16"/>
        <v>4.174000000000007</v>
      </c>
      <c r="F185" s="26" t="e">
        <f>(C185*0.25*#REF!)/144</f>
        <v>#REF!</v>
      </c>
      <c r="G185" s="19"/>
      <c r="H185" s="25">
        <v>4</v>
      </c>
      <c r="I185" s="25">
        <f t="shared" si="17"/>
        <v>196</v>
      </c>
      <c r="J185" s="25">
        <f t="shared" si="19"/>
        <v>195.826</v>
      </c>
      <c r="K185" s="19">
        <f t="shared" si="18"/>
        <v>204</v>
      </c>
      <c r="L185" s="20"/>
      <c r="M185" s="20"/>
    </row>
    <row r="186" spans="2:13" s="1" customFormat="1" ht="15">
      <c r="B186" s="32">
        <v>17.5</v>
      </c>
      <c r="C186" s="34">
        <v>359</v>
      </c>
      <c r="D186" s="34">
        <f t="shared" si="15"/>
        <v>358</v>
      </c>
      <c r="E186" s="37">
        <f t="shared" si="16"/>
        <v>4.554000000000002</v>
      </c>
      <c r="F186" s="26" t="e">
        <f>(C186*0.25*#REF!)/144</f>
        <v>#REF!</v>
      </c>
      <c r="G186" s="19"/>
      <c r="H186" s="25">
        <v>4</v>
      </c>
      <c r="I186" s="25">
        <f t="shared" si="17"/>
        <v>202</v>
      </c>
      <c r="J186" s="25">
        <f t="shared" si="19"/>
        <v>201.446</v>
      </c>
      <c r="K186" s="19">
        <f t="shared" si="18"/>
        <v>210</v>
      </c>
      <c r="L186" s="20"/>
      <c r="M186" s="20"/>
    </row>
    <row r="187" spans="2:13" s="1" customFormat="1" ht="15">
      <c r="B187" s="32">
        <v>18</v>
      </c>
      <c r="C187" s="34">
        <v>370</v>
      </c>
      <c r="D187" s="34">
        <f t="shared" si="15"/>
        <v>369</v>
      </c>
      <c r="E187" s="37">
        <f t="shared" si="16"/>
        <v>4.372000000000014</v>
      </c>
      <c r="F187" s="26" t="e">
        <f>(C187*0.25*#REF!)/144</f>
        <v>#REF!</v>
      </c>
      <c r="G187" s="19"/>
      <c r="H187" s="25">
        <v>4</v>
      </c>
      <c r="I187" s="25">
        <f t="shared" si="17"/>
        <v>208</v>
      </c>
      <c r="J187" s="25">
        <f t="shared" si="19"/>
        <v>207.628</v>
      </c>
      <c r="K187" s="19">
        <f t="shared" si="18"/>
        <v>216</v>
      </c>
      <c r="L187" s="20"/>
      <c r="M187" s="20"/>
    </row>
    <row r="188" spans="2:13" s="1" customFormat="1" ht="15">
      <c r="B188" s="32">
        <v>18.5</v>
      </c>
      <c r="C188" s="34">
        <v>381</v>
      </c>
      <c r="D188" s="34">
        <f t="shared" si="15"/>
        <v>380</v>
      </c>
      <c r="E188" s="37">
        <f t="shared" si="16"/>
        <v>4.189999999999998</v>
      </c>
      <c r="F188" s="26" t="e">
        <f>(C188*0.25*#REF!)/144</f>
        <v>#REF!</v>
      </c>
      <c r="G188" s="19"/>
      <c r="H188" s="25">
        <v>4</v>
      </c>
      <c r="I188" s="25">
        <f t="shared" si="17"/>
        <v>214</v>
      </c>
      <c r="J188" s="25">
        <f t="shared" si="19"/>
        <v>213.81</v>
      </c>
      <c r="K188" s="19">
        <f t="shared" si="18"/>
        <v>222</v>
      </c>
      <c r="L188" s="20"/>
      <c r="M188" s="20"/>
    </row>
    <row r="189" spans="2:13" s="1" customFormat="1" ht="15">
      <c r="B189" s="32">
        <v>19</v>
      </c>
      <c r="C189" s="34">
        <v>392</v>
      </c>
      <c r="D189" s="34">
        <f t="shared" si="15"/>
        <v>391</v>
      </c>
      <c r="E189" s="37">
        <f t="shared" si="16"/>
        <v>4.007999999999981</v>
      </c>
      <c r="F189" s="26" t="e">
        <f>(C189*0.25*#REF!)/144</f>
        <v>#REF!</v>
      </c>
      <c r="G189" s="19"/>
      <c r="H189" s="25">
        <v>4</v>
      </c>
      <c r="I189" s="25">
        <f t="shared" si="17"/>
        <v>220</v>
      </c>
      <c r="J189" s="25">
        <f t="shared" si="19"/>
        <v>219.99200000000002</v>
      </c>
      <c r="K189" s="19">
        <f t="shared" si="18"/>
        <v>228</v>
      </c>
      <c r="L189" s="20"/>
      <c r="M189" s="20"/>
    </row>
    <row r="190" spans="2:13" s="1" customFormat="1" ht="15">
      <c r="B190" s="32">
        <v>19.5</v>
      </c>
      <c r="C190" s="34">
        <v>402</v>
      </c>
      <c r="D190" s="34">
        <f t="shared" si="15"/>
        <v>401</v>
      </c>
      <c r="E190" s="37">
        <f t="shared" si="16"/>
        <v>4.388000000000005</v>
      </c>
      <c r="F190" s="26" t="e">
        <f>(C190*0.25*#REF!)/144</f>
        <v>#REF!</v>
      </c>
      <c r="G190" s="19"/>
      <c r="H190" s="25">
        <v>4</v>
      </c>
      <c r="I190" s="25">
        <f t="shared" si="17"/>
        <v>226</v>
      </c>
      <c r="J190" s="25">
        <f t="shared" si="19"/>
        <v>225.612</v>
      </c>
      <c r="K190" s="19">
        <f t="shared" si="18"/>
        <v>234</v>
      </c>
      <c r="L190" s="20"/>
      <c r="M190" s="20"/>
    </row>
    <row r="191" spans="2:13" s="1" customFormat="1" ht="15">
      <c r="B191" s="33">
        <v>20</v>
      </c>
      <c r="C191" s="29">
        <v>413</v>
      </c>
      <c r="D191" s="29">
        <f t="shared" si="15"/>
        <v>412</v>
      </c>
      <c r="E191" s="35">
        <f t="shared" si="16"/>
        <v>4.205999999999989</v>
      </c>
      <c r="F191" s="35" t="e">
        <f>(C191*0.25*#REF!)/144</f>
        <v>#REF!</v>
      </c>
      <c r="G191" s="19"/>
      <c r="H191" s="25">
        <v>4</v>
      </c>
      <c r="I191" s="25">
        <f t="shared" si="17"/>
        <v>232</v>
      </c>
      <c r="J191" s="25">
        <f t="shared" si="19"/>
        <v>231.794</v>
      </c>
      <c r="K191" s="19">
        <f t="shared" si="18"/>
        <v>240</v>
      </c>
      <c r="L191" s="20"/>
      <c r="M191" s="20"/>
    </row>
    <row r="193" spans="2:13" s="1" customFormat="1" ht="15">
      <c r="B193" s="102" t="s">
        <v>31</v>
      </c>
      <c r="C193" s="103"/>
      <c r="D193" s="103"/>
      <c r="E193" s="103"/>
      <c r="F193" s="104"/>
      <c r="G193" s="23"/>
      <c r="H193" s="23"/>
      <c r="I193" s="19" t="s">
        <v>25</v>
      </c>
      <c r="J193" s="19" t="s">
        <v>18</v>
      </c>
      <c r="K193" s="23"/>
      <c r="L193" s="20"/>
      <c r="M193" s="20"/>
    </row>
    <row r="194" spans="2:13" s="1" customFormat="1" ht="15">
      <c r="B194" s="28" t="s">
        <v>18</v>
      </c>
      <c r="C194" s="30" t="s">
        <v>32</v>
      </c>
      <c r="D194" s="30" t="s">
        <v>33</v>
      </c>
      <c r="E194" s="28" t="s">
        <v>24</v>
      </c>
      <c r="F194" s="22" t="s">
        <v>1</v>
      </c>
      <c r="G194" s="19"/>
      <c r="H194" s="19" t="s">
        <v>23</v>
      </c>
      <c r="I194" s="19" t="s">
        <v>18</v>
      </c>
      <c r="J194" s="19" t="s">
        <v>26</v>
      </c>
      <c r="K194" s="19" t="s">
        <v>18</v>
      </c>
      <c r="L194" s="20"/>
      <c r="M194" s="20"/>
    </row>
    <row r="195" spans="2:13" s="1" customFormat="1" ht="18">
      <c r="B195" s="29" t="s">
        <v>19</v>
      </c>
      <c r="C195" s="29" t="s">
        <v>21</v>
      </c>
      <c r="D195" s="29" t="s">
        <v>22</v>
      </c>
      <c r="E195" s="29" t="s">
        <v>4</v>
      </c>
      <c r="F195" s="21" t="s">
        <v>0</v>
      </c>
      <c r="G195" s="19"/>
      <c r="H195" s="19" t="s">
        <v>4</v>
      </c>
      <c r="I195" s="19" t="s">
        <v>4</v>
      </c>
      <c r="J195" s="19" t="s">
        <v>4</v>
      </c>
      <c r="K195" s="19" t="s">
        <v>20</v>
      </c>
      <c r="L195" s="20"/>
      <c r="M195" s="20"/>
    </row>
    <row r="196" spans="2:13" s="1" customFormat="1" ht="15">
      <c r="B196" s="32">
        <v>1</v>
      </c>
      <c r="C196" s="34">
        <v>7</v>
      </c>
      <c r="D196" s="34">
        <f aca="true" t="shared" si="20" ref="D196:D238">C196-1</f>
        <v>6</v>
      </c>
      <c r="E196" s="37">
        <f aca="true" t="shared" si="21" ref="E196:E238">K196-H196-J196</f>
        <v>4.378</v>
      </c>
      <c r="F196" s="26" t="e">
        <f>2*(C196*0.25*#REF!)/144</f>
        <v>#REF!</v>
      </c>
      <c r="G196" s="19"/>
      <c r="H196" s="25">
        <v>4</v>
      </c>
      <c r="I196" s="25">
        <f aca="true" t="shared" si="22" ref="I196:I238">K196-2*H196</f>
        <v>4</v>
      </c>
      <c r="J196" s="25">
        <f aca="true" t="shared" si="23" ref="J196:J238">C196*0.25+D196*0.312</f>
        <v>3.622</v>
      </c>
      <c r="K196" s="19">
        <f aca="true" t="shared" si="24" ref="K196:K238">B196*12</f>
        <v>12</v>
      </c>
      <c r="L196" s="20"/>
      <c r="M196" s="20"/>
    </row>
    <row r="197" spans="2:13" s="1" customFormat="1" ht="15">
      <c r="B197" s="32">
        <v>1.5</v>
      </c>
      <c r="C197" s="34">
        <v>18</v>
      </c>
      <c r="D197" s="34">
        <f t="shared" si="20"/>
        <v>17</v>
      </c>
      <c r="E197" s="37">
        <f t="shared" si="21"/>
        <v>4.196</v>
      </c>
      <c r="F197" s="26" t="e">
        <f>2*(C197*0.25*#REF!)/144</f>
        <v>#REF!</v>
      </c>
      <c r="G197" s="19"/>
      <c r="H197" s="25">
        <v>4</v>
      </c>
      <c r="I197" s="25">
        <f t="shared" si="22"/>
        <v>10</v>
      </c>
      <c r="J197" s="25">
        <f t="shared" si="23"/>
        <v>9.804</v>
      </c>
      <c r="K197" s="19">
        <f t="shared" si="24"/>
        <v>18</v>
      </c>
      <c r="L197" s="20"/>
      <c r="M197" s="20"/>
    </row>
    <row r="198" spans="2:13" s="1" customFormat="1" ht="15">
      <c r="B198" s="32">
        <v>2</v>
      </c>
      <c r="C198" s="34">
        <v>29</v>
      </c>
      <c r="D198" s="34">
        <f t="shared" si="20"/>
        <v>28</v>
      </c>
      <c r="E198" s="37">
        <f t="shared" si="21"/>
        <v>4.013999999999999</v>
      </c>
      <c r="F198" s="26" t="e">
        <f>2*(C198*0.25*#REF!)/144</f>
        <v>#REF!</v>
      </c>
      <c r="G198" s="19"/>
      <c r="H198" s="25">
        <v>4</v>
      </c>
      <c r="I198" s="25">
        <f t="shared" si="22"/>
        <v>16</v>
      </c>
      <c r="J198" s="25">
        <f t="shared" si="23"/>
        <v>15.986</v>
      </c>
      <c r="K198" s="19">
        <f t="shared" si="24"/>
        <v>24</v>
      </c>
      <c r="L198" s="20"/>
      <c r="M198" s="20"/>
    </row>
    <row r="199" spans="2:13" s="1" customFormat="1" ht="15">
      <c r="B199" s="32">
        <v>2.5</v>
      </c>
      <c r="C199" s="34">
        <v>39</v>
      </c>
      <c r="D199" s="34">
        <f t="shared" si="20"/>
        <v>38</v>
      </c>
      <c r="E199" s="37">
        <f t="shared" si="21"/>
        <v>4.393999999999998</v>
      </c>
      <c r="F199" s="26" t="e">
        <f>2*(C199*0.25*#REF!)/144</f>
        <v>#REF!</v>
      </c>
      <c r="G199" s="19"/>
      <c r="H199" s="25">
        <v>4</v>
      </c>
      <c r="I199" s="25">
        <f t="shared" si="22"/>
        <v>22</v>
      </c>
      <c r="J199" s="25">
        <f t="shared" si="23"/>
        <v>21.606</v>
      </c>
      <c r="K199" s="19">
        <f t="shared" si="24"/>
        <v>30</v>
      </c>
      <c r="L199" s="20"/>
      <c r="M199" s="20"/>
    </row>
    <row r="200" spans="2:13" s="1" customFormat="1" ht="15">
      <c r="B200" s="32">
        <v>3</v>
      </c>
      <c r="C200" s="34">
        <v>50</v>
      </c>
      <c r="D200" s="34">
        <f t="shared" si="20"/>
        <v>49</v>
      </c>
      <c r="E200" s="37">
        <f t="shared" si="21"/>
        <v>4.212</v>
      </c>
      <c r="F200" s="26" t="e">
        <f>2*(C200*0.25*#REF!)/144</f>
        <v>#REF!</v>
      </c>
      <c r="G200" s="19"/>
      <c r="H200" s="25">
        <v>4</v>
      </c>
      <c r="I200" s="25">
        <f t="shared" si="22"/>
        <v>28</v>
      </c>
      <c r="J200" s="25">
        <f t="shared" si="23"/>
        <v>27.788</v>
      </c>
      <c r="K200" s="19">
        <f t="shared" si="24"/>
        <v>36</v>
      </c>
      <c r="L200" s="20"/>
      <c r="M200" s="20"/>
    </row>
    <row r="201" spans="2:13" s="1" customFormat="1" ht="15">
      <c r="B201" s="32">
        <f>40/12</f>
        <v>3.3333333333333335</v>
      </c>
      <c r="C201" s="34">
        <v>57</v>
      </c>
      <c r="D201" s="34">
        <f t="shared" si="20"/>
        <v>56</v>
      </c>
      <c r="E201" s="37">
        <f t="shared" si="21"/>
        <v>4.277999999999999</v>
      </c>
      <c r="F201" s="26" t="e">
        <f>2*(C201*0.25*#REF!)/144</f>
        <v>#REF!</v>
      </c>
      <c r="G201" s="19"/>
      <c r="H201" s="25">
        <v>4</v>
      </c>
      <c r="I201" s="25">
        <f t="shared" si="22"/>
        <v>32</v>
      </c>
      <c r="J201" s="25">
        <f t="shared" si="23"/>
        <v>31.722</v>
      </c>
      <c r="K201" s="19">
        <f t="shared" si="24"/>
        <v>40</v>
      </c>
      <c r="L201" s="20"/>
      <c r="M201" s="20"/>
    </row>
    <row r="202" spans="2:13" s="1" customFormat="1" ht="15">
      <c r="B202" s="32">
        <v>3.5</v>
      </c>
      <c r="C202" s="34">
        <v>61</v>
      </c>
      <c r="D202" s="34">
        <f t="shared" si="20"/>
        <v>60</v>
      </c>
      <c r="E202" s="37">
        <f t="shared" si="21"/>
        <v>4.030000000000001</v>
      </c>
      <c r="F202" s="26" t="e">
        <f>2*(C202*0.25*#REF!)/144</f>
        <v>#REF!</v>
      </c>
      <c r="G202" s="19"/>
      <c r="H202" s="25">
        <v>4</v>
      </c>
      <c r="I202" s="25">
        <f t="shared" si="22"/>
        <v>34</v>
      </c>
      <c r="J202" s="25">
        <f t="shared" si="23"/>
        <v>33.97</v>
      </c>
      <c r="K202" s="19">
        <f t="shared" si="24"/>
        <v>42</v>
      </c>
      <c r="L202" s="20"/>
      <c r="M202" s="20"/>
    </row>
    <row r="203" spans="2:13" s="1" customFormat="1" ht="15">
      <c r="B203" s="32">
        <v>4</v>
      </c>
      <c r="C203" s="34">
        <v>71</v>
      </c>
      <c r="D203" s="34">
        <f t="shared" si="20"/>
        <v>70</v>
      </c>
      <c r="E203" s="37">
        <f t="shared" si="21"/>
        <v>4.409999999999997</v>
      </c>
      <c r="F203" s="26" t="e">
        <f>2*(C203*0.25*#REF!)/144</f>
        <v>#REF!</v>
      </c>
      <c r="G203" s="19"/>
      <c r="H203" s="25">
        <v>4</v>
      </c>
      <c r="I203" s="25">
        <f t="shared" si="22"/>
        <v>40</v>
      </c>
      <c r="J203" s="25">
        <f t="shared" si="23"/>
        <v>39.59</v>
      </c>
      <c r="K203" s="19">
        <f t="shared" si="24"/>
        <v>48</v>
      </c>
      <c r="L203" s="20"/>
      <c r="M203" s="20"/>
    </row>
    <row r="204" spans="2:13" s="1" customFormat="1" ht="15">
      <c r="B204" s="32">
        <v>4.5</v>
      </c>
      <c r="C204" s="34">
        <v>82</v>
      </c>
      <c r="D204" s="34">
        <f t="shared" si="20"/>
        <v>81</v>
      </c>
      <c r="E204" s="37">
        <f t="shared" si="21"/>
        <v>4.2280000000000015</v>
      </c>
      <c r="F204" s="26" t="e">
        <f>2*(C204*0.25*#REF!)/144</f>
        <v>#REF!</v>
      </c>
      <c r="G204" s="19"/>
      <c r="H204" s="25">
        <v>4</v>
      </c>
      <c r="I204" s="25">
        <f t="shared" si="22"/>
        <v>46</v>
      </c>
      <c r="J204" s="25">
        <f t="shared" si="23"/>
        <v>45.772</v>
      </c>
      <c r="K204" s="19">
        <f t="shared" si="24"/>
        <v>54</v>
      </c>
      <c r="L204" s="20"/>
      <c r="M204" s="20"/>
    </row>
    <row r="205" spans="2:13" s="1" customFormat="1" ht="15">
      <c r="B205" s="32">
        <v>5</v>
      </c>
      <c r="C205" s="34">
        <v>93</v>
      </c>
      <c r="D205" s="34">
        <f t="shared" si="20"/>
        <v>92</v>
      </c>
      <c r="E205" s="37">
        <f t="shared" si="21"/>
        <v>4.045999999999999</v>
      </c>
      <c r="F205" s="26" t="e">
        <f>2*(C205*0.25*#REF!)/144</f>
        <v>#REF!</v>
      </c>
      <c r="G205" s="19"/>
      <c r="H205" s="25">
        <v>4</v>
      </c>
      <c r="I205" s="25">
        <f t="shared" si="22"/>
        <v>52</v>
      </c>
      <c r="J205" s="25">
        <f t="shared" si="23"/>
        <v>51.954</v>
      </c>
      <c r="K205" s="19">
        <f t="shared" si="24"/>
        <v>60</v>
      </c>
      <c r="L205" s="20"/>
      <c r="M205" s="20"/>
    </row>
    <row r="206" spans="2:13" s="1" customFormat="1" ht="15">
      <c r="B206" s="32">
        <v>5.5</v>
      </c>
      <c r="C206" s="34">
        <v>103</v>
      </c>
      <c r="D206" s="34">
        <f t="shared" si="20"/>
        <v>102</v>
      </c>
      <c r="E206" s="37">
        <f t="shared" si="21"/>
        <v>4.426000000000002</v>
      </c>
      <c r="F206" s="26" t="e">
        <f>2*(C206*0.25*#REF!)/144</f>
        <v>#REF!</v>
      </c>
      <c r="G206" s="19"/>
      <c r="H206" s="25">
        <v>4</v>
      </c>
      <c r="I206" s="25">
        <f t="shared" si="22"/>
        <v>58</v>
      </c>
      <c r="J206" s="25">
        <f t="shared" si="23"/>
        <v>57.574</v>
      </c>
      <c r="K206" s="19">
        <f t="shared" si="24"/>
        <v>66</v>
      </c>
      <c r="L206" s="20"/>
      <c r="M206" s="20"/>
    </row>
    <row r="207" spans="2:13" s="1" customFormat="1" ht="15">
      <c r="B207" s="32">
        <v>6</v>
      </c>
      <c r="C207" s="34">
        <v>114</v>
      </c>
      <c r="D207" s="34">
        <f t="shared" si="20"/>
        <v>113</v>
      </c>
      <c r="E207" s="37">
        <f t="shared" si="21"/>
        <v>4.244</v>
      </c>
      <c r="F207" s="26" t="e">
        <f>2*(C207*0.25*#REF!)/144</f>
        <v>#REF!</v>
      </c>
      <c r="G207" s="19"/>
      <c r="H207" s="25">
        <v>4</v>
      </c>
      <c r="I207" s="25">
        <f t="shared" si="22"/>
        <v>64</v>
      </c>
      <c r="J207" s="25">
        <f t="shared" si="23"/>
        <v>63.756</v>
      </c>
      <c r="K207" s="19">
        <f t="shared" si="24"/>
        <v>72</v>
      </c>
      <c r="L207" s="20"/>
      <c r="M207" s="20"/>
    </row>
    <row r="208" spans="2:13" s="1" customFormat="1" ht="15">
      <c r="B208" s="32">
        <v>6.5</v>
      </c>
      <c r="C208" s="34">
        <v>125</v>
      </c>
      <c r="D208" s="34">
        <f t="shared" si="20"/>
        <v>124</v>
      </c>
      <c r="E208" s="37">
        <f t="shared" si="21"/>
        <v>4.061999999999998</v>
      </c>
      <c r="F208" s="26" t="e">
        <f>2*(C208*0.25*#REF!)/144</f>
        <v>#REF!</v>
      </c>
      <c r="G208" s="19"/>
      <c r="H208" s="25">
        <v>4</v>
      </c>
      <c r="I208" s="25">
        <f t="shared" si="22"/>
        <v>70</v>
      </c>
      <c r="J208" s="25">
        <f t="shared" si="23"/>
        <v>69.938</v>
      </c>
      <c r="K208" s="19">
        <f t="shared" si="24"/>
        <v>78</v>
      </c>
      <c r="L208" s="20"/>
      <c r="M208" s="20"/>
    </row>
    <row r="209" spans="2:13" s="1" customFormat="1" ht="15">
      <c r="B209" s="32">
        <f>80/12</f>
        <v>6.666666666666667</v>
      </c>
      <c r="C209" s="34">
        <v>128</v>
      </c>
      <c r="D209" s="34">
        <f t="shared" si="20"/>
        <v>127</v>
      </c>
      <c r="E209" s="37">
        <f t="shared" si="21"/>
        <v>4.376000000000005</v>
      </c>
      <c r="F209" s="26" t="e">
        <f>2*(C209*0.25*#REF!)/144</f>
        <v>#REF!</v>
      </c>
      <c r="G209" s="19"/>
      <c r="H209" s="25">
        <v>4</v>
      </c>
      <c r="I209" s="25">
        <f t="shared" si="22"/>
        <v>72</v>
      </c>
      <c r="J209" s="25">
        <f t="shared" si="23"/>
        <v>71.624</v>
      </c>
      <c r="K209" s="19">
        <f t="shared" si="24"/>
        <v>80</v>
      </c>
      <c r="L209" s="20"/>
      <c r="M209" s="20"/>
    </row>
    <row r="210" spans="2:13" s="1" customFormat="1" ht="15">
      <c r="B210" s="32">
        <v>7</v>
      </c>
      <c r="C210" s="34">
        <v>135</v>
      </c>
      <c r="D210" s="34">
        <f t="shared" si="20"/>
        <v>134</v>
      </c>
      <c r="E210" s="37">
        <f t="shared" si="21"/>
        <v>4.442000000000007</v>
      </c>
      <c r="F210" s="26" t="e">
        <f>2*(C210*0.25*#REF!)/144</f>
        <v>#REF!</v>
      </c>
      <c r="G210" s="19"/>
      <c r="H210" s="25">
        <v>4</v>
      </c>
      <c r="I210" s="25">
        <f t="shared" si="22"/>
        <v>76</v>
      </c>
      <c r="J210" s="25">
        <f t="shared" si="23"/>
        <v>75.55799999999999</v>
      </c>
      <c r="K210" s="19">
        <f t="shared" si="24"/>
        <v>84</v>
      </c>
      <c r="L210" s="20"/>
      <c r="M210" s="20"/>
    </row>
    <row r="211" spans="2:13" s="1" customFormat="1" ht="15">
      <c r="B211" s="32">
        <v>7.5</v>
      </c>
      <c r="C211" s="34">
        <v>146</v>
      </c>
      <c r="D211" s="34">
        <f t="shared" si="20"/>
        <v>145</v>
      </c>
      <c r="E211" s="37">
        <f t="shared" si="21"/>
        <v>4.259999999999991</v>
      </c>
      <c r="F211" s="26" t="e">
        <f>2*(C211*0.25*#REF!)/144</f>
        <v>#REF!</v>
      </c>
      <c r="G211" s="19"/>
      <c r="H211" s="25">
        <v>4</v>
      </c>
      <c r="I211" s="25">
        <f t="shared" si="22"/>
        <v>82</v>
      </c>
      <c r="J211" s="25">
        <f t="shared" si="23"/>
        <v>81.74000000000001</v>
      </c>
      <c r="K211" s="19">
        <f t="shared" si="24"/>
        <v>90</v>
      </c>
      <c r="L211" s="20"/>
      <c r="M211" s="20"/>
    </row>
    <row r="212" spans="2:13" s="1" customFormat="1" ht="15">
      <c r="B212" s="32">
        <v>8</v>
      </c>
      <c r="C212" s="34">
        <v>157</v>
      </c>
      <c r="D212" s="34">
        <f t="shared" si="20"/>
        <v>156</v>
      </c>
      <c r="E212" s="37">
        <f t="shared" si="21"/>
        <v>4.078000000000003</v>
      </c>
      <c r="F212" s="26" t="e">
        <f>2*(C212*0.25*#REF!)/144</f>
        <v>#REF!</v>
      </c>
      <c r="G212" s="19"/>
      <c r="H212" s="25">
        <v>4</v>
      </c>
      <c r="I212" s="25">
        <f t="shared" si="22"/>
        <v>88</v>
      </c>
      <c r="J212" s="25">
        <f t="shared" si="23"/>
        <v>87.922</v>
      </c>
      <c r="K212" s="19">
        <f t="shared" si="24"/>
        <v>96</v>
      </c>
      <c r="L212" s="20"/>
      <c r="M212" s="20"/>
    </row>
    <row r="213" spans="2:13" s="1" customFormat="1" ht="15">
      <c r="B213" s="32">
        <v>8.5</v>
      </c>
      <c r="C213" s="34">
        <v>167</v>
      </c>
      <c r="D213" s="34">
        <f t="shared" si="20"/>
        <v>166</v>
      </c>
      <c r="E213" s="37">
        <f t="shared" si="21"/>
        <v>4.457999999999998</v>
      </c>
      <c r="F213" s="26" t="e">
        <f>2*(C213*0.25*#REF!)/144</f>
        <v>#REF!</v>
      </c>
      <c r="G213" s="19"/>
      <c r="H213" s="25">
        <v>4</v>
      </c>
      <c r="I213" s="25">
        <f t="shared" si="22"/>
        <v>94</v>
      </c>
      <c r="J213" s="25">
        <f t="shared" si="23"/>
        <v>93.542</v>
      </c>
      <c r="K213" s="19">
        <f t="shared" si="24"/>
        <v>102</v>
      </c>
      <c r="L213" s="20"/>
      <c r="M213" s="20"/>
    </row>
    <row r="214" spans="2:13" s="1" customFormat="1" ht="15">
      <c r="B214" s="32">
        <v>9</v>
      </c>
      <c r="C214" s="34">
        <v>178</v>
      </c>
      <c r="D214" s="34">
        <f t="shared" si="20"/>
        <v>177</v>
      </c>
      <c r="E214" s="37">
        <f t="shared" si="21"/>
        <v>4.2760000000000105</v>
      </c>
      <c r="F214" s="26" t="e">
        <f>2*(C214*0.25*#REF!)/144</f>
        <v>#REF!</v>
      </c>
      <c r="G214" s="19"/>
      <c r="H214" s="25">
        <v>4</v>
      </c>
      <c r="I214" s="25">
        <f t="shared" si="22"/>
        <v>100</v>
      </c>
      <c r="J214" s="25">
        <f t="shared" si="23"/>
        <v>99.72399999999999</v>
      </c>
      <c r="K214" s="19">
        <f t="shared" si="24"/>
        <v>108</v>
      </c>
      <c r="L214" s="20"/>
      <c r="M214" s="20"/>
    </row>
    <row r="215" spans="2:13" s="1" customFormat="1" ht="15">
      <c r="B215" s="32">
        <v>9.5</v>
      </c>
      <c r="C215" s="34">
        <v>189</v>
      </c>
      <c r="D215" s="34">
        <f t="shared" si="20"/>
        <v>188</v>
      </c>
      <c r="E215" s="37">
        <f t="shared" si="21"/>
        <v>4.093999999999994</v>
      </c>
      <c r="F215" s="26" t="e">
        <f>2*(C215*0.25*#REF!)/144</f>
        <v>#REF!</v>
      </c>
      <c r="G215" s="19"/>
      <c r="H215" s="25">
        <v>4</v>
      </c>
      <c r="I215" s="25">
        <f t="shared" si="22"/>
        <v>106</v>
      </c>
      <c r="J215" s="25">
        <f t="shared" si="23"/>
        <v>105.906</v>
      </c>
      <c r="K215" s="19">
        <f t="shared" si="24"/>
        <v>114</v>
      </c>
      <c r="L215" s="20"/>
      <c r="M215" s="20"/>
    </row>
    <row r="216" spans="2:13" s="1" customFormat="1" ht="15">
      <c r="B216" s="32">
        <v>10</v>
      </c>
      <c r="C216" s="34">
        <v>199</v>
      </c>
      <c r="D216" s="34">
        <f t="shared" si="20"/>
        <v>198</v>
      </c>
      <c r="E216" s="37">
        <f t="shared" si="21"/>
        <v>4.4739999999999895</v>
      </c>
      <c r="F216" s="26" t="e">
        <f>2*(C216*0.25*#REF!)/144</f>
        <v>#REF!</v>
      </c>
      <c r="G216" s="19"/>
      <c r="H216" s="25">
        <v>4</v>
      </c>
      <c r="I216" s="25">
        <f t="shared" si="22"/>
        <v>112</v>
      </c>
      <c r="J216" s="25">
        <f t="shared" si="23"/>
        <v>111.52600000000001</v>
      </c>
      <c r="K216" s="19">
        <f t="shared" si="24"/>
        <v>120</v>
      </c>
      <c r="L216" s="20"/>
      <c r="M216" s="20"/>
    </row>
    <row r="217" spans="2:13" s="1" customFormat="1" ht="15">
      <c r="B217" s="32">
        <v>10.5</v>
      </c>
      <c r="C217" s="34">
        <v>210</v>
      </c>
      <c r="D217" s="34">
        <f t="shared" si="20"/>
        <v>209</v>
      </c>
      <c r="E217" s="37">
        <f t="shared" si="21"/>
        <v>4.292000000000002</v>
      </c>
      <c r="F217" s="26" t="e">
        <f>2*(C217*0.25*#REF!)/144</f>
        <v>#REF!</v>
      </c>
      <c r="G217" s="19"/>
      <c r="H217" s="25">
        <v>4</v>
      </c>
      <c r="I217" s="25">
        <f t="shared" si="22"/>
        <v>118</v>
      </c>
      <c r="J217" s="25">
        <f t="shared" si="23"/>
        <v>117.708</v>
      </c>
      <c r="K217" s="19">
        <f t="shared" si="24"/>
        <v>126</v>
      </c>
      <c r="L217" s="20"/>
      <c r="M217" s="20"/>
    </row>
    <row r="218" spans="2:13" s="1" customFormat="1" ht="15">
      <c r="B218" s="32">
        <v>11</v>
      </c>
      <c r="C218" s="34">
        <v>221</v>
      </c>
      <c r="D218" s="34">
        <f t="shared" si="20"/>
        <v>220</v>
      </c>
      <c r="E218" s="37">
        <f t="shared" si="21"/>
        <v>4.109999999999999</v>
      </c>
      <c r="F218" s="26" t="e">
        <f>2*(C218*0.25*#REF!)/144</f>
        <v>#REF!</v>
      </c>
      <c r="G218" s="19"/>
      <c r="H218" s="25">
        <v>4</v>
      </c>
      <c r="I218" s="25">
        <f t="shared" si="22"/>
        <v>124</v>
      </c>
      <c r="J218" s="25">
        <f t="shared" si="23"/>
        <v>123.89</v>
      </c>
      <c r="K218" s="19">
        <f t="shared" si="24"/>
        <v>132</v>
      </c>
      <c r="L218" s="20"/>
      <c r="M218" s="20"/>
    </row>
    <row r="219" spans="2:13" s="1" customFormat="1" ht="15">
      <c r="B219" s="32">
        <v>11.5</v>
      </c>
      <c r="C219" s="34">
        <v>231</v>
      </c>
      <c r="D219" s="34">
        <f t="shared" si="20"/>
        <v>230</v>
      </c>
      <c r="E219" s="37">
        <f t="shared" si="21"/>
        <v>4.490000000000009</v>
      </c>
      <c r="F219" s="26" t="e">
        <f>2*(C219*0.25*#REF!)/144</f>
        <v>#REF!</v>
      </c>
      <c r="G219" s="19"/>
      <c r="H219" s="25">
        <v>4</v>
      </c>
      <c r="I219" s="25">
        <f t="shared" si="22"/>
        <v>130</v>
      </c>
      <c r="J219" s="25">
        <f t="shared" si="23"/>
        <v>129.51</v>
      </c>
      <c r="K219" s="19">
        <f t="shared" si="24"/>
        <v>138</v>
      </c>
      <c r="L219" s="20"/>
      <c r="M219" s="20"/>
    </row>
    <row r="220" spans="2:13" s="1" customFormat="1" ht="15">
      <c r="B220" s="32">
        <v>12</v>
      </c>
      <c r="C220" s="34">
        <v>242</v>
      </c>
      <c r="D220" s="34">
        <f t="shared" si="20"/>
        <v>241</v>
      </c>
      <c r="E220" s="37">
        <f t="shared" si="21"/>
        <v>4.307999999999993</v>
      </c>
      <c r="F220" s="26" t="e">
        <f>2*(C220*0.25*#REF!)/144</f>
        <v>#REF!</v>
      </c>
      <c r="G220" s="19"/>
      <c r="H220" s="25">
        <v>4</v>
      </c>
      <c r="I220" s="25">
        <f t="shared" si="22"/>
        <v>136</v>
      </c>
      <c r="J220" s="25">
        <f t="shared" si="23"/>
        <v>135.692</v>
      </c>
      <c r="K220" s="19">
        <f t="shared" si="24"/>
        <v>144</v>
      </c>
      <c r="L220" s="20"/>
      <c r="M220" s="20"/>
    </row>
    <row r="221" spans="2:13" s="1" customFormat="1" ht="15">
      <c r="B221" s="32">
        <v>12.5</v>
      </c>
      <c r="C221" s="34">
        <v>253</v>
      </c>
      <c r="D221" s="34">
        <f t="shared" si="20"/>
        <v>252</v>
      </c>
      <c r="E221" s="37">
        <f t="shared" si="21"/>
        <v>4.126000000000005</v>
      </c>
      <c r="F221" s="26" t="e">
        <f>2*(C221*0.25*#REF!)/144</f>
        <v>#REF!</v>
      </c>
      <c r="G221" s="19"/>
      <c r="H221" s="25">
        <v>4</v>
      </c>
      <c r="I221" s="25">
        <f t="shared" si="22"/>
        <v>142</v>
      </c>
      <c r="J221" s="25">
        <f t="shared" si="23"/>
        <v>141.874</v>
      </c>
      <c r="K221" s="19">
        <f t="shared" si="24"/>
        <v>150</v>
      </c>
      <c r="L221" s="20"/>
      <c r="M221" s="20"/>
    </row>
    <row r="222" spans="2:13" s="1" customFormat="1" ht="15">
      <c r="B222" s="32">
        <v>13</v>
      </c>
      <c r="C222" s="34">
        <v>263</v>
      </c>
      <c r="D222" s="34">
        <f t="shared" si="20"/>
        <v>262</v>
      </c>
      <c r="E222" s="37">
        <f t="shared" si="21"/>
        <v>4.506</v>
      </c>
      <c r="F222" s="26" t="e">
        <f>2*(C222*0.25*#REF!)/144</f>
        <v>#REF!</v>
      </c>
      <c r="G222" s="19"/>
      <c r="H222" s="25">
        <v>4</v>
      </c>
      <c r="I222" s="25">
        <f t="shared" si="22"/>
        <v>148</v>
      </c>
      <c r="J222" s="25">
        <f t="shared" si="23"/>
        <v>147.494</v>
      </c>
      <c r="K222" s="19">
        <f t="shared" si="24"/>
        <v>156</v>
      </c>
      <c r="L222" s="20"/>
      <c r="M222" s="20"/>
    </row>
    <row r="223" spans="2:13" s="1" customFormat="1" ht="15">
      <c r="B223" s="32">
        <f>160/12</f>
        <v>13.333333333333334</v>
      </c>
      <c r="C223" s="34">
        <v>271</v>
      </c>
      <c r="D223" s="34">
        <f t="shared" si="20"/>
        <v>270</v>
      </c>
      <c r="E223" s="37">
        <f t="shared" si="21"/>
        <v>4.009999999999991</v>
      </c>
      <c r="F223" s="26" t="e">
        <f>2*(C223*0.25*#REF!)/144</f>
        <v>#REF!</v>
      </c>
      <c r="G223" s="19"/>
      <c r="H223" s="25">
        <v>4</v>
      </c>
      <c r="I223" s="25">
        <f t="shared" si="22"/>
        <v>152</v>
      </c>
      <c r="J223" s="25">
        <f t="shared" si="23"/>
        <v>151.99</v>
      </c>
      <c r="K223" s="19">
        <f t="shared" si="24"/>
        <v>160</v>
      </c>
      <c r="L223" s="20"/>
      <c r="M223" s="20"/>
    </row>
    <row r="224" spans="2:13" s="1" customFormat="1" ht="15">
      <c r="B224" s="32">
        <v>13.5</v>
      </c>
      <c r="C224" s="34">
        <v>274</v>
      </c>
      <c r="D224" s="34">
        <f t="shared" si="20"/>
        <v>273</v>
      </c>
      <c r="E224" s="37">
        <f t="shared" si="21"/>
        <v>4.324000000000012</v>
      </c>
      <c r="F224" s="26" t="e">
        <f>2*(C224*0.25*#REF!)/144</f>
        <v>#REF!</v>
      </c>
      <c r="G224" s="19"/>
      <c r="H224" s="25">
        <v>4</v>
      </c>
      <c r="I224" s="25">
        <f t="shared" si="22"/>
        <v>154</v>
      </c>
      <c r="J224" s="25">
        <f t="shared" si="23"/>
        <v>153.676</v>
      </c>
      <c r="K224" s="19">
        <f t="shared" si="24"/>
        <v>162</v>
      </c>
      <c r="L224" s="20"/>
      <c r="M224" s="20"/>
    </row>
    <row r="225" spans="2:13" s="1" customFormat="1" ht="15">
      <c r="B225" s="32">
        <v>14</v>
      </c>
      <c r="C225" s="34">
        <v>285</v>
      </c>
      <c r="D225" s="34">
        <f t="shared" si="20"/>
        <v>284</v>
      </c>
      <c r="E225" s="37">
        <f t="shared" si="21"/>
        <v>4.141999999999996</v>
      </c>
      <c r="F225" s="26" t="e">
        <f>2*(C225*0.25*#REF!)/144</f>
        <v>#REF!</v>
      </c>
      <c r="G225" s="19"/>
      <c r="H225" s="25">
        <v>4</v>
      </c>
      <c r="I225" s="25">
        <f t="shared" si="22"/>
        <v>160</v>
      </c>
      <c r="J225" s="25">
        <f t="shared" si="23"/>
        <v>159.858</v>
      </c>
      <c r="K225" s="19">
        <f t="shared" si="24"/>
        <v>168</v>
      </c>
      <c r="L225" s="20"/>
      <c r="M225" s="20"/>
    </row>
    <row r="226" spans="2:13" s="1" customFormat="1" ht="15">
      <c r="B226" s="32">
        <v>14.5</v>
      </c>
      <c r="C226" s="34">
        <v>295</v>
      </c>
      <c r="D226" s="34">
        <f t="shared" si="20"/>
        <v>294</v>
      </c>
      <c r="E226" s="37">
        <f t="shared" si="21"/>
        <v>4.521999999999991</v>
      </c>
      <c r="F226" s="26" t="e">
        <f>2*(C226*0.25*#REF!)/144</f>
        <v>#REF!</v>
      </c>
      <c r="G226" s="19"/>
      <c r="H226" s="25">
        <v>4</v>
      </c>
      <c r="I226" s="25">
        <f t="shared" si="22"/>
        <v>166</v>
      </c>
      <c r="J226" s="25">
        <f t="shared" si="23"/>
        <v>165.478</v>
      </c>
      <c r="K226" s="19">
        <f t="shared" si="24"/>
        <v>174</v>
      </c>
      <c r="L226" s="20"/>
      <c r="M226" s="20"/>
    </row>
    <row r="227" spans="2:13" s="1" customFormat="1" ht="15">
      <c r="B227" s="32">
        <v>15</v>
      </c>
      <c r="C227" s="34">
        <v>306</v>
      </c>
      <c r="D227" s="34">
        <f t="shared" si="20"/>
        <v>305</v>
      </c>
      <c r="E227" s="37">
        <f t="shared" si="21"/>
        <v>4.340000000000003</v>
      </c>
      <c r="F227" s="26" t="e">
        <f>2*(C227*0.25*#REF!)/144</f>
        <v>#REF!</v>
      </c>
      <c r="G227" s="19"/>
      <c r="H227" s="25">
        <v>4</v>
      </c>
      <c r="I227" s="25">
        <f t="shared" si="22"/>
        <v>172</v>
      </c>
      <c r="J227" s="25">
        <f t="shared" si="23"/>
        <v>171.66</v>
      </c>
      <c r="K227" s="19">
        <f t="shared" si="24"/>
        <v>180</v>
      </c>
      <c r="L227" s="20"/>
      <c r="M227" s="20"/>
    </row>
    <row r="228" spans="2:13" s="1" customFormat="1" ht="15">
      <c r="B228" s="32">
        <v>15.5</v>
      </c>
      <c r="C228" s="34">
        <v>317</v>
      </c>
      <c r="D228" s="34">
        <f t="shared" si="20"/>
        <v>316</v>
      </c>
      <c r="E228" s="37">
        <f t="shared" si="21"/>
        <v>4.1580000000000155</v>
      </c>
      <c r="F228" s="26" t="e">
        <f>2*(C228*0.25*#REF!)/144</f>
        <v>#REF!</v>
      </c>
      <c r="G228" s="19"/>
      <c r="H228" s="25">
        <v>4</v>
      </c>
      <c r="I228" s="25">
        <f t="shared" si="22"/>
        <v>178</v>
      </c>
      <c r="J228" s="25">
        <f t="shared" si="23"/>
        <v>177.84199999999998</v>
      </c>
      <c r="K228" s="19">
        <f t="shared" si="24"/>
        <v>186</v>
      </c>
      <c r="L228" s="20"/>
      <c r="M228" s="20"/>
    </row>
    <row r="229" spans="2:13" s="1" customFormat="1" ht="15">
      <c r="B229" s="32">
        <v>16</v>
      </c>
      <c r="C229" s="34">
        <v>327</v>
      </c>
      <c r="D229" s="34">
        <f t="shared" si="20"/>
        <v>326</v>
      </c>
      <c r="E229" s="37">
        <f t="shared" si="21"/>
        <v>4.538000000000011</v>
      </c>
      <c r="F229" s="26" t="e">
        <f>2*(C229*0.25*#REF!)/144</f>
        <v>#REF!</v>
      </c>
      <c r="G229" s="19"/>
      <c r="H229" s="25">
        <v>4</v>
      </c>
      <c r="I229" s="25">
        <f t="shared" si="22"/>
        <v>184</v>
      </c>
      <c r="J229" s="25">
        <f t="shared" si="23"/>
        <v>183.462</v>
      </c>
      <c r="K229" s="19">
        <f t="shared" si="24"/>
        <v>192</v>
      </c>
      <c r="L229" s="20"/>
      <c r="M229" s="20"/>
    </row>
    <row r="230" spans="2:13" s="1" customFormat="1" ht="15">
      <c r="B230" s="32">
        <v>16.5</v>
      </c>
      <c r="C230" s="34">
        <v>338</v>
      </c>
      <c r="D230" s="34">
        <f t="shared" si="20"/>
        <v>337</v>
      </c>
      <c r="E230" s="37">
        <f t="shared" si="21"/>
        <v>4.3559999999999945</v>
      </c>
      <c r="F230" s="26" t="e">
        <f>2*(C230*0.25*#REF!)/144</f>
        <v>#REF!</v>
      </c>
      <c r="G230" s="19"/>
      <c r="H230" s="25">
        <v>4</v>
      </c>
      <c r="I230" s="25">
        <f t="shared" si="22"/>
        <v>190</v>
      </c>
      <c r="J230" s="25">
        <f t="shared" si="23"/>
        <v>189.644</v>
      </c>
      <c r="K230" s="19">
        <f t="shared" si="24"/>
        <v>198</v>
      </c>
      <c r="L230" s="20"/>
      <c r="M230" s="20"/>
    </row>
    <row r="231" spans="2:13" s="1" customFormat="1" ht="15">
      <c r="B231" s="32">
        <f>200/12</f>
        <v>16.666666666666668</v>
      </c>
      <c r="C231" s="34">
        <v>342</v>
      </c>
      <c r="D231" s="34">
        <f t="shared" si="20"/>
        <v>341</v>
      </c>
      <c r="E231" s="37">
        <f t="shared" si="21"/>
        <v>4.108000000000004</v>
      </c>
      <c r="F231" s="26" t="e">
        <f>2*(C231*0.25*#REF!)/144</f>
        <v>#REF!</v>
      </c>
      <c r="G231" s="19"/>
      <c r="H231" s="25">
        <v>4</v>
      </c>
      <c r="I231" s="25">
        <f t="shared" si="22"/>
        <v>192</v>
      </c>
      <c r="J231" s="25">
        <f t="shared" si="23"/>
        <v>191.892</v>
      </c>
      <c r="K231" s="19">
        <f t="shared" si="24"/>
        <v>200</v>
      </c>
      <c r="L231" s="20"/>
      <c r="M231" s="20"/>
    </row>
    <row r="232" spans="2:13" s="1" customFormat="1" ht="15">
      <c r="B232" s="32">
        <v>17</v>
      </c>
      <c r="C232" s="34">
        <v>349</v>
      </c>
      <c r="D232" s="34">
        <f t="shared" si="20"/>
        <v>348</v>
      </c>
      <c r="E232" s="37">
        <f t="shared" si="21"/>
        <v>4.174000000000007</v>
      </c>
      <c r="F232" s="26" t="e">
        <f>2*(C232*0.25*#REF!)/144</f>
        <v>#REF!</v>
      </c>
      <c r="G232" s="19"/>
      <c r="H232" s="25">
        <v>4</v>
      </c>
      <c r="I232" s="25">
        <f t="shared" si="22"/>
        <v>196</v>
      </c>
      <c r="J232" s="25">
        <f t="shared" si="23"/>
        <v>195.826</v>
      </c>
      <c r="K232" s="19">
        <f t="shared" si="24"/>
        <v>204</v>
      </c>
      <c r="L232" s="20"/>
      <c r="M232" s="20"/>
    </row>
    <row r="233" spans="2:13" s="1" customFormat="1" ht="15">
      <c r="B233" s="32">
        <v>17.5</v>
      </c>
      <c r="C233" s="34">
        <v>359</v>
      </c>
      <c r="D233" s="34">
        <f t="shared" si="20"/>
        <v>358</v>
      </c>
      <c r="E233" s="37">
        <f t="shared" si="21"/>
        <v>4.554000000000002</v>
      </c>
      <c r="F233" s="26" t="e">
        <f>2*(C233*0.25*#REF!)/144</f>
        <v>#REF!</v>
      </c>
      <c r="G233" s="19"/>
      <c r="H233" s="25">
        <v>4</v>
      </c>
      <c r="I233" s="25">
        <f t="shared" si="22"/>
        <v>202</v>
      </c>
      <c r="J233" s="25">
        <f t="shared" si="23"/>
        <v>201.446</v>
      </c>
      <c r="K233" s="19">
        <f t="shared" si="24"/>
        <v>210</v>
      </c>
      <c r="L233" s="20"/>
      <c r="M233" s="20"/>
    </row>
    <row r="234" spans="2:13" s="1" customFormat="1" ht="15">
      <c r="B234" s="32">
        <v>18</v>
      </c>
      <c r="C234" s="34">
        <v>370</v>
      </c>
      <c r="D234" s="34">
        <f t="shared" si="20"/>
        <v>369</v>
      </c>
      <c r="E234" s="37">
        <f t="shared" si="21"/>
        <v>4.372000000000014</v>
      </c>
      <c r="F234" s="26" t="e">
        <f>2*(C234*0.25*#REF!)/144</f>
        <v>#REF!</v>
      </c>
      <c r="G234" s="19"/>
      <c r="H234" s="25">
        <v>4</v>
      </c>
      <c r="I234" s="25">
        <f t="shared" si="22"/>
        <v>208</v>
      </c>
      <c r="J234" s="25">
        <f t="shared" si="23"/>
        <v>207.628</v>
      </c>
      <c r="K234" s="19">
        <f t="shared" si="24"/>
        <v>216</v>
      </c>
      <c r="L234" s="20"/>
      <c r="M234" s="20"/>
    </row>
    <row r="235" spans="2:13" s="1" customFormat="1" ht="15">
      <c r="B235" s="32">
        <v>18.5</v>
      </c>
      <c r="C235" s="34">
        <v>381</v>
      </c>
      <c r="D235" s="34">
        <f t="shared" si="20"/>
        <v>380</v>
      </c>
      <c r="E235" s="37">
        <f t="shared" si="21"/>
        <v>4.189999999999998</v>
      </c>
      <c r="F235" s="26" t="e">
        <f>2*(C235*0.25*#REF!)/144</f>
        <v>#REF!</v>
      </c>
      <c r="G235" s="19"/>
      <c r="H235" s="25">
        <v>4</v>
      </c>
      <c r="I235" s="25">
        <f t="shared" si="22"/>
        <v>214</v>
      </c>
      <c r="J235" s="25">
        <f t="shared" si="23"/>
        <v>213.81</v>
      </c>
      <c r="K235" s="19">
        <f t="shared" si="24"/>
        <v>222</v>
      </c>
      <c r="L235" s="20"/>
      <c r="M235" s="20"/>
    </row>
    <row r="236" spans="2:13" s="1" customFormat="1" ht="15">
      <c r="B236" s="32">
        <v>19</v>
      </c>
      <c r="C236" s="34">
        <v>392</v>
      </c>
      <c r="D236" s="34">
        <f t="shared" si="20"/>
        <v>391</v>
      </c>
      <c r="E236" s="37">
        <f t="shared" si="21"/>
        <v>4.007999999999981</v>
      </c>
      <c r="F236" s="26" t="e">
        <f>2*(C236*0.25*#REF!)/144</f>
        <v>#REF!</v>
      </c>
      <c r="G236" s="19"/>
      <c r="H236" s="25">
        <v>4</v>
      </c>
      <c r="I236" s="25">
        <f t="shared" si="22"/>
        <v>220</v>
      </c>
      <c r="J236" s="25">
        <f t="shared" si="23"/>
        <v>219.99200000000002</v>
      </c>
      <c r="K236" s="19">
        <f t="shared" si="24"/>
        <v>228</v>
      </c>
      <c r="L236" s="20"/>
      <c r="M236" s="20"/>
    </row>
    <row r="237" spans="2:13" s="1" customFormat="1" ht="15">
      <c r="B237" s="32">
        <v>19.5</v>
      </c>
      <c r="C237" s="34">
        <v>402</v>
      </c>
      <c r="D237" s="34">
        <f t="shared" si="20"/>
        <v>401</v>
      </c>
      <c r="E237" s="37">
        <f t="shared" si="21"/>
        <v>4.388000000000005</v>
      </c>
      <c r="F237" s="26" t="e">
        <f>2*(C237*0.25*#REF!)/144</f>
        <v>#REF!</v>
      </c>
      <c r="G237" s="19"/>
      <c r="H237" s="25">
        <v>4</v>
      </c>
      <c r="I237" s="25">
        <f t="shared" si="22"/>
        <v>226</v>
      </c>
      <c r="J237" s="25">
        <f t="shared" si="23"/>
        <v>225.612</v>
      </c>
      <c r="K237" s="19">
        <f t="shared" si="24"/>
        <v>234</v>
      </c>
      <c r="L237" s="20"/>
      <c r="M237" s="20"/>
    </row>
    <row r="238" spans="2:13" s="1" customFormat="1" ht="15">
      <c r="B238" s="33">
        <v>20</v>
      </c>
      <c r="C238" s="29">
        <v>413</v>
      </c>
      <c r="D238" s="29">
        <f t="shared" si="20"/>
        <v>412</v>
      </c>
      <c r="E238" s="35">
        <f t="shared" si="21"/>
        <v>4.205999999999989</v>
      </c>
      <c r="F238" s="35" t="e">
        <f>2*(C238*0.25*#REF!)/144</f>
        <v>#REF!</v>
      </c>
      <c r="G238" s="19"/>
      <c r="H238" s="25">
        <v>4</v>
      </c>
      <c r="I238" s="25">
        <f t="shared" si="22"/>
        <v>232</v>
      </c>
      <c r="J238" s="25">
        <f t="shared" si="23"/>
        <v>231.794</v>
      </c>
      <c r="K238" s="19">
        <f t="shared" si="24"/>
        <v>240</v>
      </c>
      <c r="L238" s="20"/>
      <c r="M238" s="20"/>
    </row>
    <row r="239" spans="2:13" s="1" customFormat="1" ht="15">
      <c r="B239" s="18"/>
      <c r="F239" s="20"/>
      <c r="G239" s="20"/>
      <c r="H239" s="20"/>
      <c r="I239" s="20"/>
      <c r="J239" s="19"/>
      <c r="K239" s="18"/>
      <c r="L239" s="20"/>
      <c r="M239" s="20"/>
    </row>
    <row r="240" spans="2:13" s="1" customFormat="1" ht="15">
      <c r="B240" s="102" t="s">
        <v>17</v>
      </c>
      <c r="C240" s="103"/>
      <c r="D240" s="103"/>
      <c r="E240" s="103"/>
      <c r="F240" s="104"/>
      <c r="G240" s="23"/>
      <c r="H240" s="23"/>
      <c r="I240" s="19" t="s">
        <v>25</v>
      </c>
      <c r="J240" s="19" t="s">
        <v>18</v>
      </c>
      <c r="K240" s="23"/>
      <c r="L240" s="20"/>
      <c r="M240" s="20"/>
    </row>
    <row r="241" spans="2:13" s="1" customFormat="1" ht="15">
      <c r="B241" s="28" t="s">
        <v>18</v>
      </c>
      <c r="C241" s="30" t="s">
        <v>27</v>
      </c>
      <c r="D241" s="30" t="s">
        <v>28</v>
      </c>
      <c r="E241" s="28" t="s">
        <v>24</v>
      </c>
      <c r="F241" s="22" t="s">
        <v>1</v>
      </c>
      <c r="G241" s="19"/>
      <c r="H241" s="19" t="s">
        <v>23</v>
      </c>
      <c r="I241" s="19" t="s">
        <v>18</v>
      </c>
      <c r="J241" s="19" t="s">
        <v>26</v>
      </c>
      <c r="K241" s="19" t="s">
        <v>18</v>
      </c>
      <c r="L241" s="20"/>
      <c r="M241" s="20"/>
    </row>
    <row r="242" spans="2:13" s="1" customFormat="1" ht="18">
      <c r="B242" s="29" t="s">
        <v>19</v>
      </c>
      <c r="C242" s="29" t="s">
        <v>21</v>
      </c>
      <c r="D242" s="29" t="s">
        <v>22</v>
      </c>
      <c r="E242" s="29" t="s">
        <v>4</v>
      </c>
      <c r="F242" s="21" t="s">
        <v>0</v>
      </c>
      <c r="G242" s="19"/>
      <c r="H242" s="19" t="s">
        <v>4</v>
      </c>
      <c r="I242" s="19" t="s">
        <v>4</v>
      </c>
      <c r="J242" s="19" t="s">
        <v>4</v>
      </c>
      <c r="K242" s="19" t="s">
        <v>20</v>
      </c>
      <c r="L242" s="20"/>
      <c r="M242" s="20"/>
    </row>
    <row r="243" spans="2:13" s="1" customFormat="1" ht="15">
      <c r="B243" s="32">
        <v>1.5</v>
      </c>
      <c r="C243" s="34">
        <v>11</v>
      </c>
      <c r="D243" s="34">
        <f aca="true" t="shared" si="25" ref="D243:D284">C243-1</f>
        <v>10</v>
      </c>
      <c r="E243" s="37">
        <f aca="true" t="shared" si="26" ref="E243:E284">K243-H243-J243</f>
        <v>6.13</v>
      </c>
      <c r="F243" s="26" t="e">
        <f>(C243*0.25*#REF!)/144</f>
        <v>#REF!</v>
      </c>
      <c r="G243" s="19"/>
      <c r="H243" s="25">
        <v>6</v>
      </c>
      <c r="I243" s="25">
        <f aca="true" t="shared" si="27" ref="I243:I284">K243-2*H243</f>
        <v>6</v>
      </c>
      <c r="J243" s="25">
        <f aca="true" t="shared" si="28" ref="J243:J284">C243*0.25+D243*0.312</f>
        <v>5.87</v>
      </c>
      <c r="K243" s="19">
        <f aca="true" t="shared" si="29" ref="K243:K284">B243*12</f>
        <v>18</v>
      </c>
      <c r="L243" s="20"/>
      <c r="M243" s="20"/>
    </row>
    <row r="244" spans="2:13" s="1" customFormat="1" ht="15">
      <c r="B244" s="32">
        <v>2</v>
      </c>
      <c r="C244" s="34">
        <v>21</v>
      </c>
      <c r="D244" s="34">
        <f t="shared" si="25"/>
        <v>20</v>
      </c>
      <c r="E244" s="37">
        <f t="shared" si="26"/>
        <v>6.51</v>
      </c>
      <c r="F244" s="26" t="e">
        <f>(C244*0.25*#REF!)/144</f>
        <v>#REF!</v>
      </c>
      <c r="G244" s="19"/>
      <c r="H244" s="25">
        <v>6</v>
      </c>
      <c r="I244" s="25">
        <f t="shared" si="27"/>
        <v>12</v>
      </c>
      <c r="J244" s="25">
        <f t="shared" si="28"/>
        <v>11.49</v>
      </c>
      <c r="K244" s="19">
        <f t="shared" si="29"/>
        <v>24</v>
      </c>
      <c r="L244" s="20"/>
      <c r="M244" s="20"/>
    </row>
    <row r="245" spans="2:13" s="1" customFormat="1" ht="15">
      <c r="B245" s="32">
        <v>2.5</v>
      </c>
      <c r="C245" s="34">
        <v>32</v>
      </c>
      <c r="D245" s="34">
        <f t="shared" si="25"/>
        <v>31</v>
      </c>
      <c r="E245" s="37">
        <f t="shared" si="26"/>
        <v>6.327999999999999</v>
      </c>
      <c r="F245" s="26" t="e">
        <f>(C245*0.25*#REF!)/144</f>
        <v>#REF!</v>
      </c>
      <c r="G245" s="19"/>
      <c r="H245" s="25">
        <v>6</v>
      </c>
      <c r="I245" s="25">
        <f t="shared" si="27"/>
        <v>18</v>
      </c>
      <c r="J245" s="25">
        <f t="shared" si="28"/>
        <v>17.672</v>
      </c>
      <c r="K245" s="19">
        <f t="shared" si="29"/>
        <v>30</v>
      </c>
      <c r="L245" s="20"/>
      <c r="M245" s="20"/>
    </row>
    <row r="246" spans="2:13" s="1" customFormat="1" ht="15">
      <c r="B246" s="32">
        <v>3</v>
      </c>
      <c r="C246" s="34">
        <v>43</v>
      </c>
      <c r="D246" s="34">
        <f t="shared" si="25"/>
        <v>42</v>
      </c>
      <c r="E246" s="37">
        <f t="shared" si="26"/>
        <v>6.146000000000001</v>
      </c>
      <c r="F246" s="26" t="e">
        <f>(C246*0.25*#REF!)/144</f>
        <v>#REF!</v>
      </c>
      <c r="G246" s="19"/>
      <c r="H246" s="25">
        <v>6</v>
      </c>
      <c r="I246" s="25">
        <f t="shared" si="27"/>
        <v>24</v>
      </c>
      <c r="J246" s="25">
        <f t="shared" si="28"/>
        <v>23.854</v>
      </c>
      <c r="K246" s="19">
        <f t="shared" si="29"/>
        <v>36</v>
      </c>
      <c r="L246" s="20"/>
      <c r="M246" s="20"/>
    </row>
    <row r="247" spans="2:13" s="1" customFormat="1" ht="15">
      <c r="B247" s="32">
        <f>40/12</f>
        <v>3.3333333333333335</v>
      </c>
      <c r="C247" s="34">
        <v>50</v>
      </c>
      <c r="D247" s="34">
        <f t="shared" si="25"/>
        <v>49</v>
      </c>
      <c r="E247" s="37">
        <f t="shared" si="26"/>
        <v>6.212</v>
      </c>
      <c r="F247" s="26" t="e">
        <f>(C247*0.25*#REF!)/144</f>
        <v>#REF!</v>
      </c>
      <c r="G247" s="19"/>
      <c r="H247" s="25">
        <v>6</v>
      </c>
      <c r="I247" s="25">
        <f t="shared" si="27"/>
        <v>28</v>
      </c>
      <c r="J247" s="25">
        <f t="shared" si="28"/>
        <v>27.788</v>
      </c>
      <c r="K247" s="19">
        <f t="shared" si="29"/>
        <v>40</v>
      </c>
      <c r="L247" s="20"/>
      <c r="M247" s="20"/>
    </row>
    <row r="248" spans="2:13" s="1" customFormat="1" ht="15">
      <c r="B248" s="32">
        <v>3.5</v>
      </c>
      <c r="C248" s="34">
        <v>53</v>
      </c>
      <c r="D248" s="34">
        <f t="shared" si="25"/>
        <v>52</v>
      </c>
      <c r="E248" s="37">
        <f t="shared" si="26"/>
        <v>6.526</v>
      </c>
      <c r="F248" s="26" t="e">
        <f>(C248*0.25*#REF!)/144</f>
        <v>#REF!</v>
      </c>
      <c r="G248" s="19"/>
      <c r="H248" s="25">
        <v>6</v>
      </c>
      <c r="I248" s="25">
        <f t="shared" si="27"/>
        <v>30</v>
      </c>
      <c r="J248" s="25">
        <f t="shared" si="28"/>
        <v>29.474</v>
      </c>
      <c r="K248" s="19">
        <f t="shared" si="29"/>
        <v>42</v>
      </c>
      <c r="L248" s="20"/>
      <c r="M248" s="20"/>
    </row>
    <row r="249" spans="2:13" s="1" customFormat="1" ht="15">
      <c r="B249" s="32">
        <v>4</v>
      </c>
      <c r="C249" s="34">
        <v>64</v>
      </c>
      <c r="D249" s="34">
        <f t="shared" si="25"/>
        <v>63</v>
      </c>
      <c r="E249" s="37">
        <f t="shared" si="26"/>
        <v>6.344000000000001</v>
      </c>
      <c r="F249" s="26" t="e">
        <f>(C249*0.25*#REF!)/144</f>
        <v>#REF!</v>
      </c>
      <c r="G249" s="19"/>
      <c r="H249" s="25">
        <v>6</v>
      </c>
      <c r="I249" s="25">
        <f t="shared" si="27"/>
        <v>36</v>
      </c>
      <c r="J249" s="25">
        <f t="shared" si="28"/>
        <v>35.656</v>
      </c>
      <c r="K249" s="19">
        <f t="shared" si="29"/>
        <v>48</v>
      </c>
      <c r="L249" s="20"/>
      <c r="M249" s="20"/>
    </row>
    <row r="250" spans="2:13" s="1" customFormat="1" ht="15">
      <c r="B250" s="32">
        <v>4.5</v>
      </c>
      <c r="C250" s="34">
        <v>75</v>
      </c>
      <c r="D250" s="34">
        <f t="shared" si="25"/>
        <v>74</v>
      </c>
      <c r="E250" s="37">
        <f t="shared" si="26"/>
        <v>6.161999999999999</v>
      </c>
      <c r="F250" s="26" t="e">
        <f>(C250*0.25*#REF!)/144</f>
        <v>#REF!</v>
      </c>
      <c r="G250" s="19"/>
      <c r="H250" s="25">
        <v>6</v>
      </c>
      <c r="I250" s="25">
        <f t="shared" si="27"/>
        <v>42</v>
      </c>
      <c r="J250" s="25">
        <f t="shared" si="28"/>
        <v>41.838</v>
      </c>
      <c r="K250" s="19">
        <f t="shared" si="29"/>
        <v>54</v>
      </c>
      <c r="L250" s="20"/>
      <c r="M250" s="20"/>
    </row>
    <row r="251" spans="2:13" s="1" customFormat="1" ht="15">
      <c r="B251" s="32">
        <v>5</v>
      </c>
      <c r="C251" s="34">
        <v>85</v>
      </c>
      <c r="D251" s="34">
        <f t="shared" si="25"/>
        <v>84</v>
      </c>
      <c r="E251" s="37">
        <f t="shared" si="26"/>
        <v>6.542000000000002</v>
      </c>
      <c r="F251" s="26" t="e">
        <f>(C251*0.25*#REF!)/144</f>
        <v>#REF!</v>
      </c>
      <c r="G251" s="19"/>
      <c r="H251" s="25">
        <v>6</v>
      </c>
      <c r="I251" s="25">
        <f t="shared" si="27"/>
        <v>48</v>
      </c>
      <c r="J251" s="25">
        <f t="shared" si="28"/>
        <v>47.458</v>
      </c>
      <c r="K251" s="19">
        <f t="shared" si="29"/>
        <v>60</v>
      </c>
      <c r="L251" s="20"/>
      <c r="M251" s="20"/>
    </row>
    <row r="252" spans="2:13" s="1" customFormat="1" ht="15">
      <c r="B252" s="32">
        <v>5.5</v>
      </c>
      <c r="C252" s="34">
        <v>96</v>
      </c>
      <c r="D252" s="34">
        <f t="shared" si="25"/>
        <v>95</v>
      </c>
      <c r="E252" s="37">
        <f t="shared" si="26"/>
        <v>6.359999999999999</v>
      </c>
      <c r="F252" s="26" t="e">
        <f>(C252*0.25*#REF!)/144</f>
        <v>#REF!</v>
      </c>
      <c r="G252" s="19"/>
      <c r="H252" s="25">
        <v>6</v>
      </c>
      <c r="I252" s="25">
        <f t="shared" si="27"/>
        <v>54</v>
      </c>
      <c r="J252" s="25">
        <f t="shared" si="28"/>
        <v>53.64</v>
      </c>
      <c r="K252" s="19">
        <f t="shared" si="29"/>
        <v>66</v>
      </c>
      <c r="L252" s="20"/>
      <c r="M252" s="20"/>
    </row>
    <row r="253" spans="2:13" s="1" customFormat="1" ht="15">
      <c r="B253" s="32">
        <v>6</v>
      </c>
      <c r="C253" s="34">
        <v>107</v>
      </c>
      <c r="D253" s="34">
        <f t="shared" si="25"/>
        <v>106</v>
      </c>
      <c r="E253" s="37">
        <f t="shared" si="26"/>
        <v>6.177999999999997</v>
      </c>
      <c r="F253" s="26" t="e">
        <f>(C253*0.25*#REF!)/144</f>
        <v>#REF!</v>
      </c>
      <c r="G253" s="19"/>
      <c r="H253" s="25">
        <v>6</v>
      </c>
      <c r="I253" s="25">
        <f t="shared" si="27"/>
        <v>60</v>
      </c>
      <c r="J253" s="25">
        <f t="shared" si="28"/>
        <v>59.822</v>
      </c>
      <c r="K253" s="19">
        <f t="shared" si="29"/>
        <v>72</v>
      </c>
      <c r="L253" s="20"/>
      <c r="M253" s="20"/>
    </row>
    <row r="254" spans="2:13" s="1" customFormat="1" ht="15">
      <c r="B254" s="32">
        <v>6.5</v>
      </c>
      <c r="C254" s="34">
        <v>117</v>
      </c>
      <c r="D254" s="34">
        <f t="shared" si="25"/>
        <v>116</v>
      </c>
      <c r="E254" s="37">
        <f t="shared" si="26"/>
        <v>6.557999999999993</v>
      </c>
      <c r="F254" s="26" t="e">
        <f>(C254*0.25*#REF!)/144</f>
        <v>#REF!</v>
      </c>
      <c r="G254" s="19"/>
      <c r="H254" s="25">
        <v>6</v>
      </c>
      <c r="I254" s="25">
        <f t="shared" si="27"/>
        <v>66</v>
      </c>
      <c r="J254" s="25">
        <f t="shared" si="28"/>
        <v>65.44200000000001</v>
      </c>
      <c r="K254" s="19">
        <f t="shared" si="29"/>
        <v>78</v>
      </c>
      <c r="L254" s="20"/>
      <c r="M254" s="20"/>
    </row>
    <row r="255" spans="2:13" s="1" customFormat="1" ht="15">
      <c r="B255" s="32">
        <f>80/12</f>
        <v>6.666666666666667</v>
      </c>
      <c r="C255" s="34">
        <v>121</v>
      </c>
      <c r="D255" s="34">
        <f t="shared" si="25"/>
        <v>120</v>
      </c>
      <c r="E255" s="37">
        <f t="shared" si="26"/>
        <v>6.310000000000002</v>
      </c>
      <c r="F255" s="26" t="e">
        <f>(C255*0.25*#REF!)/144</f>
        <v>#REF!</v>
      </c>
      <c r="G255" s="19"/>
      <c r="H255" s="25">
        <v>6</v>
      </c>
      <c r="I255" s="25">
        <f t="shared" si="27"/>
        <v>68</v>
      </c>
      <c r="J255" s="25">
        <f t="shared" si="28"/>
        <v>67.69</v>
      </c>
      <c r="K255" s="19">
        <f t="shared" si="29"/>
        <v>80</v>
      </c>
      <c r="L255" s="20"/>
      <c r="M255" s="20"/>
    </row>
    <row r="256" spans="2:13" s="1" customFormat="1" ht="15">
      <c r="B256" s="32">
        <v>7</v>
      </c>
      <c r="C256" s="34">
        <v>128</v>
      </c>
      <c r="D256" s="34">
        <f t="shared" si="25"/>
        <v>127</v>
      </c>
      <c r="E256" s="37">
        <f t="shared" si="26"/>
        <v>6.376000000000005</v>
      </c>
      <c r="F256" s="26" t="e">
        <f>(C256*0.25*#REF!)/144</f>
        <v>#REF!</v>
      </c>
      <c r="G256" s="19"/>
      <c r="H256" s="25">
        <v>6</v>
      </c>
      <c r="I256" s="25">
        <f t="shared" si="27"/>
        <v>72</v>
      </c>
      <c r="J256" s="25">
        <f t="shared" si="28"/>
        <v>71.624</v>
      </c>
      <c r="K256" s="19">
        <f t="shared" si="29"/>
        <v>84</v>
      </c>
      <c r="L256" s="20"/>
      <c r="M256" s="20"/>
    </row>
    <row r="257" spans="2:13" s="1" customFormat="1" ht="15">
      <c r="B257" s="32">
        <v>7.5</v>
      </c>
      <c r="C257" s="34">
        <v>139</v>
      </c>
      <c r="D257" s="34">
        <f t="shared" si="25"/>
        <v>138</v>
      </c>
      <c r="E257" s="37">
        <f t="shared" si="26"/>
        <v>6.194000000000003</v>
      </c>
      <c r="F257" s="26" t="e">
        <f>(C257*0.25*#REF!)/144</f>
        <v>#REF!</v>
      </c>
      <c r="G257" s="19"/>
      <c r="H257" s="25">
        <v>6</v>
      </c>
      <c r="I257" s="25">
        <f t="shared" si="27"/>
        <v>78</v>
      </c>
      <c r="J257" s="25">
        <f t="shared" si="28"/>
        <v>77.806</v>
      </c>
      <c r="K257" s="19">
        <f t="shared" si="29"/>
        <v>90</v>
      </c>
      <c r="L257" s="20"/>
      <c r="M257" s="20"/>
    </row>
    <row r="258" spans="2:13" s="1" customFormat="1" ht="15">
      <c r="B258" s="32">
        <v>8</v>
      </c>
      <c r="C258" s="34">
        <v>150</v>
      </c>
      <c r="D258" s="34">
        <f t="shared" si="25"/>
        <v>149</v>
      </c>
      <c r="E258" s="37">
        <f t="shared" si="26"/>
        <v>6.0120000000000005</v>
      </c>
      <c r="F258" s="26" t="e">
        <f>(C258*0.25*#REF!)/144</f>
        <v>#REF!</v>
      </c>
      <c r="G258" s="19"/>
      <c r="H258" s="25">
        <v>6</v>
      </c>
      <c r="I258" s="25">
        <f t="shared" si="27"/>
        <v>84</v>
      </c>
      <c r="J258" s="25">
        <f t="shared" si="28"/>
        <v>83.988</v>
      </c>
      <c r="K258" s="19">
        <f t="shared" si="29"/>
        <v>96</v>
      </c>
      <c r="L258" s="20"/>
      <c r="M258" s="20"/>
    </row>
    <row r="259" spans="2:13" s="1" customFormat="1" ht="15">
      <c r="B259" s="32">
        <v>8.5</v>
      </c>
      <c r="C259" s="34">
        <v>160</v>
      </c>
      <c r="D259" s="34">
        <f t="shared" si="25"/>
        <v>159</v>
      </c>
      <c r="E259" s="37">
        <f t="shared" si="26"/>
        <v>6.391999999999996</v>
      </c>
      <c r="F259" s="26" t="e">
        <f>(C259*0.25*#REF!)/144</f>
        <v>#REF!</v>
      </c>
      <c r="G259" s="19"/>
      <c r="H259" s="25">
        <v>6</v>
      </c>
      <c r="I259" s="25">
        <f t="shared" si="27"/>
        <v>90</v>
      </c>
      <c r="J259" s="25">
        <f t="shared" si="28"/>
        <v>89.608</v>
      </c>
      <c r="K259" s="19">
        <f t="shared" si="29"/>
        <v>102</v>
      </c>
      <c r="L259" s="20"/>
      <c r="M259" s="20"/>
    </row>
    <row r="260" spans="2:13" s="1" customFormat="1" ht="15">
      <c r="B260" s="32">
        <v>9</v>
      </c>
      <c r="C260" s="34">
        <v>171</v>
      </c>
      <c r="D260" s="34">
        <f t="shared" si="25"/>
        <v>170</v>
      </c>
      <c r="E260" s="37">
        <f t="shared" si="26"/>
        <v>6.210000000000008</v>
      </c>
      <c r="F260" s="26" t="e">
        <f>(C260*0.25*#REF!)/144</f>
        <v>#REF!</v>
      </c>
      <c r="G260" s="19"/>
      <c r="H260" s="25">
        <v>6</v>
      </c>
      <c r="I260" s="25">
        <f t="shared" si="27"/>
        <v>96</v>
      </c>
      <c r="J260" s="25">
        <f t="shared" si="28"/>
        <v>95.78999999999999</v>
      </c>
      <c r="K260" s="19">
        <f t="shared" si="29"/>
        <v>108</v>
      </c>
      <c r="L260" s="20"/>
      <c r="M260" s="20"/>
    </row>
    <row r="261" spans="2:13" s="1" customFormat="1" ht="15">
      <c r="B261" s="32">
        <v>9.5</v>
      </c>
      <c r="C261" s="34">
        <v>182</v>
      </c>
      <c r="D261" s="34">
        <f t="shared" si="25"/>
        <v>181</v>
      </c>
      <c r="E261" s="37">
        <f t="shared" si="26"/>
        <v>6.027999999999992</v>
      </c>
      <c r="F261" s="26" t="e">
        <f>(C261*0.25*#REF!)/144</f>
        <v>#REF!</v>
      </c>
      <c r="G261" s="19"/>
      <c r="H261" s="25">
        <v>6</v>
      </c>
      <c r="I261" s="25">
        <f t="shared" si="27"/>
        <v>102</v>
      </c>
      <c r="J261" s="25">
        <f t="shared" si="28"/>
        <v>101.97200000000001</v>
      </c>
      <c r="K261" s="19">
        <f t="shared" si="29"/>
        <v>114</v>
      </c>
      <c r="L261" s="20"/>
      <c r="M261" s="20"/>
    </row>
    <row r="262" spans="2:13" s="1" customFormat="1" ht="15">
      <c r="B262" s="32">
        <v>10</v>
      </c>
      <c r="C262" s="34">
        <v>192</v>
      </c>
      <c r="D262" s="34">
        <f t="shared" si="25"/>
        <v>191</v>
      </c>
      <c r="E262" s="37">
        <f t="shared" si="26"/>
        <v>6.408000000000001</v>
      </c>
      <c r="F262" s="26" t="e">
        <f>(C262*0.25*#REF!)/144</f>
        <v>#REF!</v>
      </c>
      <c r="G262" s="19"/>
      <c r="H262" s="25">
        <v>6</v>
      </c>
      <c r="I262" s="25">
        <f t="shared" si="27"/>
        <v>108</v>
      </c>
      <c r="J262" s="25">
        <f t="shared" si="28"/>
        <v>107.592</v>
      </c>
      <c r="K262" s="19">
        <f t="shared" si="29"/>
        <v>120</v>
      </c>
      <c r="L262" s="20"/>
      <c r="M262" s="20"/>
    </row>
    <row r="263" spans="2:13" s="1" customFormat="1" ht="15">
      <c r="B263" s="32">
        <v>10.5</v>
      </c>
      <c r="C263" s="34">
        <v>203</v>
      </c>
      <c r="D263" s="34">
        <f t="shared" si="25"/>
        <v>202</v>
      </c>
      <c r="E263" s="37">
        <f t="shared" si="26"/>
        <v>6.225999999999999</v>
      </c>
      <c r="F263" s="26" t="e">
        <f>(C263*0.25*#REF!)/144</f>
        <v>#REF!</v>
      </c>
      <c r="G263" s="19"/>
      <c r="H263" s="25">
        <v>6</v>
      </c>
      <c r="I263" s="25">
        <f t="shared" si="27"/>
        <v>114</v>
      </c>
      <c r="J263" s="25">
        <f t="shared" si="28"/>
        <v>113.774</v>
      </c>
      <c r="K263" s="19">
        <f t="shared" si="29"/>
        <v>126</v>
      </c>
      <c r="L263" s="20"/>
      <c r="M263" s="20"/>
    </row>
    <row r="264" spans="2:13" s="1" customFormat="1" ht="15">
      <c r="B264" s="32">
        <v>11</v>
      </c>
      <c r="C264" s="34">
        <v>214</v>
      </c>
      <c r="D264" s="34">
        <f t="shared" si="25"/>
        <v>213</v>
      </c>
      <c r="E264" s="37">
        <f t="shared" si="26"/>
        <v>6.043999999999997</v>
      </c>
      <c r="F264" s="26" t="e">
        <f>(C264*0.25*#REF!)/144</f>
        <v>#REF!</v>
      </c>
      <c r="G264" s="19"/>
      <c r="H264" s="25">
        <v>6</v>
      </c>
      <c r="I264" s="25">
        <f t="shared" si="27"/>
        <v>120</v>
      </c>
      <c r="J264" s="25">
        <f t="shared" si="28"/>
        <v>119.956</v>
      </c>
      <c r="K264" s="19">
        <f t="shared" si="29"/>
        <v>132</v>
      </c>
      <c r="L264" s="20"/>
      <c r="M264" s="20"/>
    </row>
    <row r="265" spans="2:13" s="1" customFormat="1" ht="15">
      <c r="B265" s="32">
        <v>11.5</v>
      </c>
      <c r="C265" s="34">
        <v>224</v>
      </c>
      <c r="D265" s="34">
        <f t="shared" si="25"/>
        <v>223</v>
      </c>
      <c r="E265" s="37">
        <f t="shared" si="26"/>
        <v>6.424000000000007</v>
      </c>
      <c r="F265" s="26" t="e">
        <f>(C265*0.25*#REF!)/144</f>
        <v>#REF!</v>
      </c>
      <c r="G265" s="19"/>
      <c r="H265" s="25">
        <v>6</v>
      </c>
      <c r="I265" s="25">
        <f t="shared" si="27"/>
        <v>126</v>
      </c>
      <c r="J265" s="25">
        <f t="shared" si="28"/>
        <v>125.576</v>
      </c>
      <c r="K265" s="19">
        <f t="shared" si="29"/>
        <v>138</v>
      </c>
      <c r="L265" s="20"/>
      <c r="M265" s="20"/>
    </row>
    <row r="266" spans="2:13" s="1" customFormat="1" ht="15">
      <c r="B266" s="32">
        <v>12</v>
      </c>
      <c r="C266" s="34">
        <v>235</v>
      </c>
      <c r="D266" s="34">
        <f t="shared" si="25"/>
        <v>234</v>
      </c>
      <c r="E266" s="37">
        <f t="shared" si="26"/>
        <v>6.242000000000019</v>
      </c>
      <c r="F266" s="26" t="e">
        <f>(C266*0.25*#REF!)/144</f>
        <v>#REF!</v>
      </c>
      <c r="G266" s="19"/>
      <c r="H266" s="25">
        <v>6</v>
      </c>
      <c r="I266" s="25">
        <f t="shared" si="27"/>
        <v>132</v>
      </c>
      <c r="J266" s="25">
        <f t="shared" si="28"/>
        <v>131.75799999999998</v>
      </c>
      <c r="K266" s="19">
        <f t="shared" si="29"/>
        <v>144</v>
      </c>
      <c r="L266" s="20"/>
      <c r="M266" s="20"/>
    </row>
    <row r="267" spans="2:13" s="1" customFormat="1" ht="15">
      <c r="B267" s="32">
        <v>12.5</v>
      </c>
      <c r="C267" s="34">
        <v>246</v>
      </c>
      <c r="D267" s="34">
        <f t="shared" si="25"/>
        <v>245</v>
      </c>
      <c r="E267" s="37">
        <f t="shared" si="26"/>
        <v>6.060000000000002</v>
      </c>
      <c r="F267" s="26" t="e">
        <f>(C267*0.25*#REF!)/144</f>
        <v>#REF!</v>
      </c>
      <c r="G267" s="19"/>
      <c r="H267" s="25">
        <v>6</v>
      </c>
      <c r="I267" s="25">
        <f t="shared" si="27"/>
        <v>138</v>
      </c>
      <c r="J267" s="25">
        <f t="shared" si="28"/>
        <v>137.94</v>
      </c>
      <c r="K267" s="19">
        <f t="shared" si="29"/>
        <v>150</v>
      </c>
      <c r="L267" s="20"/>
      <c r="M267" s="20"/>
    </row>
    <row r="268" spans="2:13" s="1" customFormat="1" ht="15">
      <c r="B268" s="32">
        <v>13</v>
      </c>
      <c r="C268" s="34">
        <v>256</v>
      </c>
      <c r="D268" s="34">
        <f t="shared" si="25"/>
        <v>255</v>
      </c>
      <c r="E268" s="37">
        <f t="shared" si="26"/>
        <v>6.439999999999998</v>
      </c>
      <c r="F268" s="26" t="e">
        <f>(C268*0.25*#REF!)/144</f>
        <v>#REF!</v>
      </c>
      <c r="G268" s="19"/>
      <c r="H268" s="25">
        <v>6</v>
      </c>
      <c r="I268" s="25">
        <f t="shared" si="27"/>
        <v>144</v>
      </c>
      <c r="J268" s="25">
        <f t="shared" si="28"/>
        <v>143.56</v>
      </c>
      <c r="K268" s="19">
        <f t="shared" si="29"/>
        <v>156</v>
      </c>
      <c r="L268" s="20"/>
      <c r="M268" s="20"/>
    </row>
    <row r="269" spans="2:13" s="1" customFormat="1" ht="15">
      <c r="B269" s="32">
        <f>160/12</f>
        <v>13.333333333333334</v>
      </c>
      <c r="C269" s="34">
        <v>263</v>
      </c>
      <c r="D269" s="34">
        <f t="shared" si="25"/>
        <v>262</v>
      </c>
      <c r="E269" s="37">
        <f t="shared" si="26"/>
        <v>6.506</v>
      </c>
      <c r="F269" s="26" t="e">
        <f>(C269*0.25*#REF!)/144</f>
        <v>#REF!</v>
      </c>
      <c r="G269" s="19"/>
      <c r="H269" s="25">
        <v>6</v>
      </c>
      <c r="I269" s="25">
        <f t="shared" si="27"/>
        <v>148</v>
      </c>
      <c r="J269" s="25">
        <f t="shared" si="28"/>
        <v>147.494</v>
      </c>
      <c r="K269" s="19">
        <f t="shared" si="29"/>
        <v>160</v>
      </c>
      <c r="L269" s="20"/>
      <c r="M269" s="20"/>
    </row>
    <row r="270" spans="2:13" s="1" customFormat="1" ht="15">
      <c r="B270" s="32">
        <v>13.5</v>
      </c>
      <c r="C270" s="34">
        <v>267</v>
      </c>
      <c r="D270" s="34">
        <f t="shared" si="25"/>
        <v>266</v>
      </c>
      <c r="E270" s="37">
        <f t="shared" si="26"/>
        <v>6.257999999999981</v>
      </c>
      <c r="F270" s="26" t="e">
        <f>(C270*0.25*#REF!)/144</f>
        <v>#REF!</v>
      </c>
      <c r="G270" s="19"/>
      <c r="H270" s="25">
        <v>6</v>
      </c>
      <c r="I270" s="25">
        <f t="shared" si="27"/>
        <v>150</v>
      </c>
      <c r="J270" s="25">
        <f t="shared" si="28"/>
        <v>149.74200000000002</v>
      </c>
      <c r="K270" s="19">
        <f t="shared" si="29"/>
        <v>162</v>
      </c>
      <c r="L270" s="20"/>
      <c r="M270" s="20"/>
    </row>
    <row r="271" spans="2:13" s="1" customFormat="1" ht="15">
      <c r="B271" s="32">
        <v>14</v>
      </c>
      <c r="C271" s="34">
        <v>278</v>
      </c>
      <c r="D271" s="34">
        <f t="shared" si="25"/>
        <v>277</v>
      </c>
      <c r="E271" s="37">
        <f t="shared" si="26"/>
        <v>6.075999999999993</v>
      </c>
      <c r="F271" s="26" t="e">
        <f>(C271*0.25*#REF!)/144</f>
        <v>#REF!</v>
      </c>
      <c r="G271" s="19"/>
      <c r="H271" s="25">
        <v>6</v>
      </c>
      <c r="I271" s="25">
        <f t="shared" si="27"/>
        <v>156</v>
      </c>
      <c r="J271" s="25">
        <f t="shared" si="28"/>
        <v>155.924</v>
      </c>
      <c r="K271" s="19">
        <f t="shared" si="29"/>
        <v>168</v>
      </c>
      <c r="L271" s="20"/>
      <c r="M271" s="20"/>
    </row>
    <row r="272" spans="2:13" s="1" customFormat="1" ht="15">
      <c r="B272" s="32">
        <v>14.5</v>
      </c>
      <c r="C272" s="34">
        <v>288</v>
      </c>
      <c r="D272" s="34">
        <f t="shared" si="25"/>
        <v>287</v>
      </c>
      <c r="E272" s="37">
        <f t="shared" si="26"/>
        <v>6.456000000000017</v>
      </c>
      <c r="F272" s="26" t="e">
        <f>(C272*0.25*#REF!)/144</f>
        <v>#REF!</v>
      </c>
      <c r="G272" s="19"/>
      <c r="H272" s="25">
        <v>6</v>
      </c>
      <c r="I272" s="25">
        <f t="shared" si="27"/>
        <v>162</v>
      </c>
      <c r="J272" s="25">
        <f t="shared" si="28"/>
        <v>161.54399999999998</v>
      </c>
      <c r="K272" s="19">
        <f t="shared" si="29"/>
        <v>174</v>
      </c>
      <c r="L272" s="20"/>
      <c r="M272" s="20"/>
    </row>
    <row r="273" spans="2:13" s="1" customFormat="1" ht="15">
      <c r="B273" s="32">
        <v>15</v>
      </c>
      <c r="C273" s="34">
        <v>299</v>
      </c>
      <c r="D273" s="34">
        <f t="shared" si="25"/>
        <v>298</v>
      </c>
      <c r="E273" s="37">
        <f t="shared" si="26"/>
        <v>6.274000000000001</v>
      </c>
      <c r="F273" s="26" t="e">
        <f>(C273*0.25*#REF!)/144</f>
        <v>#REF!</v>
      </c>
      <c r="G273" s="19"/>
      <c r="H273" s="25">
        <v>6</v>
      </c>
      <c r="I273" s="25">
        <f t="shared" si="27"/>
        <v>168</v>
      </c>
      <c r="J273" s="25">
        <f t="shared" si="28"/>
        <v>167.726</v>
      </c>
      <c r="K273" s="19">
        <f t="shared" si="29"/>
        <v>180</v>
      </c>
      <c r="L273" s="20"/>
      <c r="M273" s="20"/>
    </row>
    <row r="274" spans="2:13" s="1" customFormat="1" ht="15">
      <c r="B274" s="32">
        <v>15.5</v>
      </c>
      <c r="C274" s="34">
        <v>310</v>
      </c>
      <c r="D274" s="34">
        <f t="shared" si="25"/>
        <v>309</v>
      </c>
      <c r="E274" s="37">
        <f t="shared" si="26"/>
        <v>6.0919999999999845</v>
      </c>
      <c r="F274" s="26" t="e">
        <f>(C274*0.25*#REF!)/144</f>
        <v>#REF!</v>
      </c>
      <c r="G274" s="19"/>
      <c r="H274" s="25">
        <v>6</v>
      </c>
      <c r="I274" s="25">
        <f t="shared" si="27"/>
        <v>174</v>
      </c>
      <c r="J274" s="25">
        <f t="shared" si="28"/>
        <v>173.90800000000002</v>
      </c>
      <c r="K274" s="19">
        <f t="shared" si="29"/>
        <v>186</v>
      </c>
      <c r="L274" s="20"/>
      <c r="M274" s="20"/>
    </row>
    <row r="275" spans="2:13" s="1" customFormat="1" ht="15">
      <c r="B275" s="32">
        <v>16</v>
      </c>
      <c r="C275" s="34">
        <v>320</v>
      </c>
      <c r="D275" s="34">
        <f t="shared" si="25"/>
        <v>319</v>
      </c>
      <c r="E275" s="37">
        <f t="shared" si="26"/>
        <v>6.47199999999998</v>
      </c>
      <c r="F275" s="26" t="e">
        <f>(C275*0.25*#REF!)/144</f>
        <v>#REF!</v>
      </c>
      <c r="G275" s="19"/>
      <c r="H275" s="25">
        <v>6</v>
      </c>
      <c r="I275" s="25">
        <f t="shared" si="27"/>
        <v>180</v>
      </c>
      <c r="J275" s="25">
        <f t="shared" si="28"/>
        <v>179.52800000000002</v>
      </c>
      <c r="K275" s="19">
        <f t="shared" si="29"/>
        <v>192</v>
      </c>
      <c r="L275" s="20"/>
      <c r="M275" s="20"/>
    </row>
    <row r="276" spans="2:13" s="1" customFormat="1" ht="15">
      <c r="B276" s="32">
        <v>16.5</v>
      </c>
      <c r="C276" s="34">
        <v>331</v>
      </c>
      <c r="D276" s="34">
        <f t="shared" si="25"/>
        <v>330</v>
      </c>
      <c r="E276" s="37">
        <f t="shared" si="26"/>
        <v>6.2900000000000205</v>
      </c>
      <c r="F276" s="26" t="e">
        <f>(C276*0.25*#REF!)/144</f>
        <v>#REF!</v>
      </c>
      <c r="G276" s="19"/>
      <c r="H276" s="25">
        <v>6</v>
      </c>
      <c r="I276" s="25">
        <f t="shared" si="27"/>
        <v>186</v>
      </c>
      <c r="J276" s="25">
        <f t="shared" si="28"/>
        <v>185.70999999999998</v>
      </c>
      <c r="K276" s="19">
        <f t="shared" si="29"/>
        <v>198</v>
      </c>
      <c r="L276" s="20"/>
      <c r="M276" s="20"/>
    </row>
    <row r="277" spans="2:13" s="1" customFormat="1" ht="15">
      <c r="B277" s="32">
        <f>200/12</f>
        <v>16.666666666666668</v>
      </c>
      <c r="C277" s="34">
        <v>335</v>
      </c>
      <c r="D277" s="34">
        <f t="shared" si="25"/>
        <v>334</v>
      </c>
      <c r="E277" s="37">
        <f t="shared" si="26"/>
        <v>6.042000000000002</v>
      </c>
      <c r="F277" s="26" t="e">
        <f>(C277*0.25*#REF!)/144</f>
        <v>#REF!</v>
      </c>
      <c r="G277" s="19"/>
      <c r="H277" s="25">
        <v>6</v>
      </c>
      <c r="I277" s="25">
        <f t="shared" si="27"/>
        <v>188</v>
      </c>
      <c r="J277" s="25">
        <f t="shared" si="28"/>
        <v>187.958</v>
      </c>
      <c r="K277" s="19">
        <f t="shared" si="29"/>
        <v>200</v>
      </c>
      <c r="L277" s="20"/>
      <c r="M277" s="20"/>
    </row>
    <row r="278" spans="2:13" s="1" customFormat="1" ht="15">
      <c r="B278" s="32">
        <v>17</v>
      </c>
      <c r="C278" s="34">
        <v>342</v>
      </c>
      <c r="D278" s="34">
        <f t="shared" si="25"/>
        <v>341</v>
      </c>
      <c r="E278" s="37">
        <f t="shared" si="26"/>
        <v>6.108000000000004</v>
      </c>
      <c r="F278" s="26" t="e">
        <f>(C278*0.25*#REF!)/144</f>
        <v>#REF!</v>
      </c>
      <c r="G278" s="19"/>
      <c r="H278" s="25">
        <v>6</v>
      </c>
      <c r="I278" s="25">
        <f t="shared" si="27"/>
        <v>192</v>
      </c>
      <c r="J278" s="25">
        <f t="shared" si="28"/>
        <v>191.892</v>
      </c>
      <c r="K278" s="19">
        <f t="shared" si="29"/>
        <v>204</v>
      </c>
      <c r="L278" s="20"/>
      <c r="M278" s="20"/>
    </row>
    <row r="279" spans="2:13" s="1" customFormat="1" ht="15">
      <c r="B279" s="32">
        <v>17.5</v>
      </c>
      <c r="C279" s="34">
        <v>352</v>
      </c>
      <c r="D279" s="34">
        <f t="shared" si="25"/>
        <v>351</v>
      </c>
      <c r="E279" s="37">
        <f t="shared" si="26"/>
        <v>6.4879999999999995</v>
      </c>
      <c r="F279" s="26" t="e">
        <f>(C279*0.25*#REF!)/144</f>
        <v>#REF!</v>
      </c>
      <c r="G279" s="19"/>
      <c r="H279" s="25">
        <v>6</v>
      </c>
      <c r="I279" s="25">
        <f t="shared" si="27"/>
        <v>198</v>
      </c>
      <c r="J279" s="25">
        <f t="shared" si="28"/>
        <v>197.512</v>
      </c>
      <c r="K279" s="19">
        <f t="shared" si="29"/>
        <v>210</v>
      </c>
      <c r="L279" s="20"/>
      <c r="M279" s="20"/>
    </row>
    <row r="280" spans="2:13" s="1" customFormat="1" ht="15">
      <c r="B280" s="32">
        <v>18</v>
      </c>
      <c r="C280" s="34">
        <v>363</v>
      </c>
      <c r="D280" s="34">
        <f t="shared" si="25"/>
        <v>362</v>
      </c>
      <c r="E280" s="37">
        <f t="shared" si="26"/>
        <v>6.305999999999983</v>
      </c>
      <c r="F280" s="26" t="e">
        <f>(C280*0.25*#REF!)/144</f>
        <v>#REF!</v>
      </c>
      <c r="G280" s="19"/>
      <c r="H280" s="25">
        <v>6</v>
      </c>
      <c r="I280" s="25">
        <f t="shared" si="27"/>
        <v>204</v>
      </c>
      <c r="J280" s="25">
        <f t="shared" si="28"/>
        <v>203.69400000000002</v>
      </c>
      <c r="K280" s="19">
        <f t="shared" si="29"/>
        <v>216</v>
      </c>
      <c r="L280" s="20"/>
      <c r="M280" s="20"/>
    </row>
    <row r="281" spans="2:13" s="1" customFormat="1" ht="15">
      <c r="B281" s="32">
        <v>18.5</v>
      </c>
      <c r="C281" s="34">
        <v>374</v>
      </c>
      <c r="D281" s="34">
        <f t="shared" si="25"/>
        <v>373</v>
      </c>
      <c r="E281" s="37">
        <f t="shared" si="26"/>
        <v>6.123999999999995</v>
      </c>
      <c r="F281" s="26" t="e">
        <f>(C281*0.25*#REF!)/144</f>
        <v>#REF!</v>
      </c>
      <c r="G281" s="19"/>
      <c r="H281" s="25">
        <v>6</v>
      </c>
      <c r="I281" s="25">
        <f t="shared" si="27"/>
        <v>210</v>
      </c>
      <c r="J281" s="25">
        <f t="shared" si="28"/>
        <v>209.876</v>
      </c>
      <c r="K281" s="19">
        <f t="shared" si="29"/>
        <v>222</v>
      </c>
      <c r="L281" s="20"/>
      <c r="M281" s="20"/>
    </row>
    <row r="282" spans="2:13" s="1" customFormat="1" ht="15">
      <c r="B282" s="32">
        <v>19</v>
      </c>
      <c r="C282" s="34">
        <v>384</v>
      </c>
      <c r="D282" s="34">
        <f t="shared" si="25"/>
        <v>383</v>
      </c>
      <c r="E282" s="37">
        <f t="shared" si="26"/>
        <v>6.504000000000019</v>
      </c>
      <c r="F282" s="26" t="e">
        <f>(C282*0.25*#REF!)/144</f>
        <v>#REF!</v>
      </c>
      <c r="G282" s="19"/>
      <c r="H282" s="25">
        <v>6</v>
      </c>
      <c r="I282" s="25">
        <f t="shared" si="27"/>
        <v>216</v>
      </c>
      <c r="J282" s="25">
        <f t="shared" si="28"/>
        <v>215.49599999999998</v>
      </c>
      <c r="K282" s="19">
        <f t="shared" si="29"/>
        <v>228</v>
      </c>
      <c r="L282" s="20"/>
      <c r="M282" s="20"/>
    </row>
    <row r="283" spans="2:13" s="1" customFormat="1" ht="15">
      <c r="B283" s="32">
        <v>19.5</v>
      </c>
      <c r="C283" s="34">
        <v>395</v>
      </c>
      <c r="D283" s="34">
        <f t="shared" si="25"/>
        <v>394</v>
      </c>
      <c r="E283" s="37">
        <f t="shared" si="26"/>
        <v>6.322000000000003</v>
      </c>
      <c r="F283" s="26" t="e">
        <f>(C283*0.25*#REF!)/144</f>
        <v>#REF!</v>
      </c>
      <c r="G283" s="19"/>
      <c r="H283" s="25">
        <v>6</v>
      </c>
      <c r="I283" s="25">
        <f t="shared" si="27"/>
        <v>222</v>
      </c>
      <c r="J283" s="25">
        <f t="shared" si="28"/>
        <v>221.678</v>
      </c>
      <c r="K283" s="19">
        <f t="shared" si="29"/>
        <v>234</v>
      </c>
      <c r="L283" s="20"/>
      <c r="M283" s="20"/>
    </row>
    <row r="284" spans="2:13" s="1" customFormat="1" ht="15">
      <c r="B284" s="33">
        <v>20</v>
      </c>
      <c r="C284" s="29">
        <v>406</v>
      </c>
      <c r="D284" s="29">
        <f t="shared" si="25"/>
        <v>405</v>
      </c>
      <c r="E284" s="35">
        <f t="shared" si="26"/>
        <v>6.139999999999986</v>
      </c>
      <c r="F284" s="35" t="e">
        <f>(C284*0.25*#REF!)/144</f>
        <v>#REF!</v>
      </c>
      <c r="G284" s="19"/>
      <c r="H284" s="25">
        <v>6</v>
      </c>
      <c r="I284" s="25">
        <f t="shared" si="27"/>
        <v>228</v>
      </c>
      <c r="J284" s="25">
        <f t="shared" si="28"/>
        <v>227.86</v>
      </c>
      <c r="K284" s="19">
        <f t="shared" si="29"/>
        <v>240</v>
      </c>
      <c r="L284" s="20"/>
      <c r="M284" s="20"/>
    </row>
    <row r="286" spans="2:11" ht="15">
      <c r="B286" s="102" t="s">
        <v>34</v>
      </c>
      <c r="C286" s="103"/>
      <c r="D286" s="103"/>
      <c r="E286" s="103"/>
      <c r="F286" s="104"/>
      <c r="G286" s="23"/>
      <c r="H286" s="23"/>
      <c r="I286" s="19" t="s">
        <v>25</v>
      </c>
      <c r="J286" s="19" t="s">
        <v>18</v>
      </c>
      <c r="K286" s="23"/>
    </row>
    <row r="287" spans="2:11" ht="15">
      <c r="B287" s="28" t="s">
        <v>18</v>
      </c>
      <c r="C287" s="30" t="s">
        <v>32</v>
      </c>
      <c r="D287" s="30" t="s">
        <v>33</v>
      </c>
      <c r="E287" s="28" t="s">
        <v>24</v>
      </c>
      <c r="F287" s="22" t="s">
        <v>1</v>
      </c>
      <c r="G287" s="19"/>
      <c r="H287" s="19" t="s">
        <v>23</v>
      </c>
      <c r="I287" s="19" t="s">
        <v>18</v>
      </c>
      <c r="J287" s="19" t="s">
        <v>26</v>
      </c>
      <c r="K287" s="19" t="s">
        <v>18</v>
      </c>
    </row>
    <row r="288" spans="2:11" ht="18">
      <c r="B288" s="29" t="s">
        <v>19</v>
      </c>
      <c r="C288" s="29" t="s">
        <v>21</v>
      </c>
      <c r="D288" s="29" t="s">
        <v>22</v>
      </c>
      <c r="E288" s="29" t="s">
        <v>4</v>
      </c>
      <c r="F288" s="21" t="s">
        <v>0</v>
      </c>
      <c r="G288" s="19"/>
      <c r="H288" s="19" t="s">
        <v>4</v>
      </c>
      <c r="I288" s="19" t="s">
        <v>4</v>
      </c>
      <c r="J288" s="19" t="s">
        <v>4</v>
      </c>
      <c r="K288" s="19" t="s">
        <v>20</v>
      </c>
    </row>
    <row r="289" spans="2:11" ht="15">
      <c r="B289" s="32">
        <v>1.5</v>
      </c>
      <c r="C289" s="34">
        <v>11</v>
      </c>
      <c r="D289" s="34">
        <f aca="true" t="shared" si="30" ref="D289:D330">C289-1</f>
        <v>10</v>
      </c>
      <c r="E289" s="37">
        <f aca="true" t="shared" si="31" ref="E289:E330">K289-H289-J289</f>
        <v>6.13</v>
      </c>
      <c r="F289" s="26" t="e">
        <f>2*(C289*0.25*#REF!)/144</f>
        <v>#REF!</v>
      </c>
      <c r="G289" s="19"/>
      <c r="H289" s="25">
        <v>6</v>
      </c>
      <c r="I289" s="25">
        <f aca="true" t="shared" si="32" ref="I289:I330">K289-2*H289</f>
        <v>6</v>
      </c>
      <c r="J289" s="25">
        <f aca="true" t="shared" si="33" ref="J289:J330">C289*0.25+D289*0.312</f>
        <v>5.87</v>
      </c>
      <c r="K289" s="19">
        <f aca="true" t="shared" si="34" ref="K289:K330">B289*12</f>
        <v>18</v>
      </c>
    </row>
    <row r="290" spans="2:11" ht="15">
      <c r="B290" s="32">
        <v>2</v>
      </c>
      <c r="C290" s="34">
        <v>21</v>
      </c>
      <c r="D290" s="34">
        <v>20</v>
      </c>
      <c r="E290" s="37">
        <f t="shared" si="31"/>
        <v>6.51</v>
      </c>
      <c r="F290" s="26" t="e">
        <f>2*(C290*0.25*#REF!)/144</f>
        <v>#REF!</v>
      </c>
      <c r="G290" s="19"/>
      <c r="H290" s="25">
        <v>6</v>
      </c>
      <c r="I290" s="25">
        <f t="shared" si="32"/>
        <v>12</v>
      </c>
      <c r="J290" s="25">
        <f t="shared" si="33"/>
        <v>11.49</v>
      </c>
      <c r="K290" s="19">
        <f t="shared" si="34"/>
        <v>24</v>
      </c>
    </row>
    <row r="291" spans="2:11" ht="15">
      <c r="B291" s="32">
        <v>2.5</v>
      </c>
      <c r="C291" s="34">
        <v>32</v>
      </c>
      <c r="D291" s="34">
        <f t="shared" si="30"/>
        <v>31</v>
      </c>
      <c r="E291" s="37">
        <f t="shared" si="31"/>
        <v>6.327999999999999</v>
      </c>
      <c r="F291" s="26" t="e">
        <f>2*(C291*0.25*#REF!)/144</f>
        <v>#REF!</v>
      </c>
      <c r="G291" s="19"/>
      <c r="H291" s="25">
        <v>6</v>
      </c>
      <c r="I291" s="25">
        <f t="shared" si="32"/>
        <v>18</v>
      </c>
      <c r="J291" s="25">
        <f t="shared" si="33"/>
        <v>17.672</v>
      </c>
      <c r="K291" s="19">
        <f t="shared" si="34"/>
        <v>30</v>
      </c>
    </row>
    <row r="292" spans="2:11" ht="15">
      <c r="B292" s="32">
        <v>3</v>
      </c>
      <c r="C292" s="34">
        <v>43</v>
      </c>
      <c r="D292" s="34">
        <f t="shared" si="30"/>
        <v>42</v>
      </c>
      <c r="E292" s="37">
        <f t="shared" si="31"/>
        <v>6.146000000000001</v>
      </c>
      <c r="F292" s="26" t="e">
        <f>2*(C292*0.25*#REF!)/144</f>
        <v>#REF!</v>
      </c>
      <c r="G292" s="19"/>
      <c r="H292" s="25">
        <v>6</v>
      </c>
      <c r="I292" s="25">
        <f t="shared" si="32"/>
        <v>24</v>
      </c>
      <c r="J292" s="25">
        <f t="shared" si="33"/>
        <v>23.854</v>
      </c>
      <c r="K292" s="19">
        <f t="shared" si="34"/>
        <v>36</v>
      </c>
    </row>
    <row r="293" spans="2:11" ht="15">
      <c r="B293" s="32">
        <f>40/12</f>
        <v>3.3333333333333335</v>
      </c>
      <c r="C293" s="34">
        <v>50</v>
      </c>
      <c r="D293" s="34">
        <f t="shared" si="30"/>
        <v>49</v>
      </c>
      <c r="E293" s="37">
        <f t="shared" si="31"/>
        <v>6.212</v>
      </c>
      <c r="F293" s="26" t="e">
        <f>2*(C293*0.25*#REF!)/144</f>
        <v>#REF!</v>
      </c>
      <c r="G293" s="19"/>
      <c r="H293" s="25">
        <v>6</v>
      </c>
      <c r="I293" s="25">
        <f t="shared" si="32"/>
        <v>28</v>
      </c>
      <c r="J293" s="25">
        <f t="shared" si="33"/>
        <v>27.788</v>
      </c>
      <c r="K293" s="19">
        <f t="shared" si="34"/>
        <v>40</v>
      </c>
    </row>
    <row r="294" spans="2:11" ht="15">
      <c r="B294" s="32">
        <v>3.5</v>
      </c>
      <c r="C294" s="34">
        <v>53</v>
      </c>
      <c r="D294" s="34">
        <f t="shared" si="30"/>
        <v>52</v>
      </c>
      <c r="E294" s="37">
        <f t="shared" si="31"/>
        <v>6.526</v>
      </c>
      <c r="F294" s="26" t="e">
        <f>2*(C294*0.25*#REF!)/144</f>
        <v>#REF!</v>
      </c>
      <c r="G294" s="19"/>
      <c r="H294" s="25">
        <v>6</v>
      </c>
      <c r="I294" s="25">
        <f t="shared" si="32"/>
        <v>30</v>
      </c>
      <c r="J294" s="25">
        <f t="shared" si="33"/>
        <v>29.474</v>
      </c>
      <c r="K294" s="19">
        <f t="shared" si="34"/>
        <v>42</v>
      </c>
    </row>
    <row r="295" spans="2:11" ht="15">
      <c r="B295" s="32">
        <v>4</v>
      </c>
      <c r="C295" s="34">
        <v>64</v>
      </c>
      <c r="D295" s="34">
        <f t="shared" si="30"/>
        <v>63</v>
      </c>
      <c r="E295" s="37">
        <f t="shared" si="31"/>
        <v>6.344000000000001</v>
      </c>
      <c r="F295" s="26" t="e">
        <f>2*(C295*0.25*#REF!)/144</f>
        <v>#REF!</v>
      </c>
      <c r="G295" s="19"/>
      <c r="H295" s="25">
        <v>6</v>
      </c>
      <c r="I295" s="25">
        <f t="shared" si="32"/>
        <v>36</v>
      </c>
      <c r="J295" s="25">
        <f t="shared" si="33"/>
        <v>35.656</v>
      </c>
      <c r="K295" s="19">
        <f t="shared" si="34"/>
        <v>48</v>
      </c>
    </row>
    <row r="296" spans="2:11" ht="15">
      <c r="B296" s="32">
        <v>4.5</v>
      </c>
      <c r="C296" s="34">
        <v>75</v>
      </c>
      <c r="D296" s="34">
        <f t="shared" si="30"/>
        <v>74</v>
      </c>
      <c r="E296" s="37">
        <f t="shared" si="31"/>
        <v>6.161999999999999</v>
      </c>
      <c r="F296" s="26" t="e">
        <f>2*(C296*0.25*#REF!)/144</f>
        <v>#REF!</v>
      </c>
      <c r="G296" s="19"/>
      <c r="H296" s="25">
        <v>6</v>
      </c>
      <c r="I296" s="25">
        <f t="shared" si="32"/>
        <v>42</v>
      </c>
      <c r="J296" s="25">
        <f t="shared" si="33"/>
        <v>41.838</v>
      </c>
      <c r="K296" s="19">
        <f t="shared" si="34"/>
        <v>54</v>
      </c>
    </row>
    <row r="297" spans="2:11" ht="15">
      <c r="B297" s="32">
        <v>5</v>
      </c>
      <c r="C297" s="34">
        <v>85</v>
      </c>
      <c r="D297" s="34">
        <f t="shared" si="30"/>
        <v>84</v>
      </c>
      <c r="E297" s="37">
        <f t="shared" si="31"/>
        <v>6.542000000000002</v>
      </c>
      <c r="F297" s="26" t="e">
        <f>2*(C297*0.25*#REF!)/144</f>
        <v>#REF!</v>
      </c>
      <c r="G297" s="19"/>
      <c r="H297" s="25">
        <v>6</v>
      </c>
      <c r="I297" s="25">
        <f t="shared" si="32"/>
        <v>48</v>
      </c>
      <c r="J297" s="25">
        <f t="shared" si="33"/>
        <v>47.458</v>
      </c>
      <c r="K297" s="19">
        <f t="shared" si="34"/>
        <v>60</v>
      </c>
    </row>
    <row r="298" spans="2:11" ht="15">
      <c r="B298" s="32">
        <v>5.5</v>
      </c>
      <c r="C298" s="34">
        <v>96</v>
      </c>
      <c r="D298" s="34">
        <f t="shared" si="30"/>
        <v>95</v>
      </c>
      <c r="E298" s="37">
        <f t="shared" si="31"/>
        <v>6.359999999999999</v>
      </c>
      <c r="F298" s="26" t="e">
        <f>2*(C298*0.25*#REF!)/144</f>
        <v>#REF!</v>
      </c>
      <c r="G298" s="19"/>
      <c r="H298" s="25">
        <v>6</v>
      </c>
      <c r="I298" s="25">
        <f t="shared" si="32"/>
        <v>54</v>
      </c>
      <c r="J298" s="25">
        <f t="shared" si="33"/>
        <v>53.64</v>
      </c>
      <c r="K298" s="19">
        <f t="shared" si="34"/>
        <v>66</v>
      </c>
    </row>
    <row r="299" spans="2:11" ht="15">
      <c r="B299" s="32">
        <v>6</v>
      </c>
      <c r="C299" s="34">
        <v>107</v>
      </c>
      <c r="D299" s="34">
        <f t="shared" si="30"/>
        <v>106</v>
      </c>
      <c r="E299" s="37">
        <f t="shared" si="31"/>
        <v>6.177999999999997</v>
      </c>
      <c r="F299" s="26" t="e">
        <f>2*(C299*0.25*#REF!)/144</f>
        <v>#REF!</v>
      </c>
      <c r="G299" s="19"/>
      <c r="H299" s="25">
        <v>6</v>
      </c>
      <c r="I299" s="25">
        <f t="shared" si="32"/>
        <v>60</v>
      </c>
      <c r="J299" s="25">
        <f t="shared" si="33"/>
        <v>59.822</v>
      </c>
      <c r="K299" s="19">
        <f t="shared" si="34"/>
        <v>72</v>
      </c>
    </row>
    <row r="300" spans="2:11" ht="15">
      <c r="B300" s="32">
        <v>6.5</v>
      </c>
      <c r="C300" s="34">
        <v>117</v>
      </c>
      <c r="D300" s="34">
        <f t="shared" si="30"/>
        <v>116</v>
      </c>
      <c r="E300" s="37">
        <f t="shared" si="31"/>
        <v>6.557999999999993</v>
      </c>
      <c r="F300" s="26" t="e">
        <f>2*(C300*0.25*#REF!)/144</f>
        <v>#REF!</v>
      </c>
      <c r="G300" s="19"/>
      <c r="H300" s="25">
        <v>6</v>
      </c>
      <c r="I300" s="25">
        <f t="shared" si="32"/>
        <v>66</v>
      </c>
      <c r="J300" s="25">
        <f t="shared" si="33"/>
        <v>65.44200000000001</v>
      </c>
      <c r="K300" s="19">
        <f t="shared" si="34"/>
        <v>78</v>
      </c>
    </row>
    <row r="301" spans="2:11" ht="15">
      <c r="B301" s="32">
        <f>80/12</f>
        <v>6.666666666666667</v>
      </c>
      <c r="C301" s="34">
        <v>121</v>
      </c>
      <c r="D301" s="34">
        <f t="shared" si="30"/>
        <v>120</v>
      </c>
      <c r="E301" s="37">
        <f t="shared" si="31"/>
        <v>6.310000000000002</v>
      </c>
      <c r="F301" s="26" t="e">
        <f>2*(C301*0.25*#REF!)/144</f>
        <v>#REF!</v>
      </c>
      <c r="G301" s="19"/>
      <c r="H301" s="25">
        <v>6</v>
      </c>
      <c r="I301" s="25">
        <f t="shared" si="32"/>
        <v>68</v>
      </c>
      <c r="J301" s="25">
        <f t="shared" si="33"/>
        <v>67.69</v>
      </c>
      <c r="K301" s="19">
        <f t="shared" si="34"/>
        <v>80</v>
      </c>
    </row>
    <row r="302" spans="2:11" ht="15">
      <c r="B302" s="32">
        <v>7</v>
      </c>
      <c r="C302" s="34">
        <v>128</v>
      </c>
      <c r="D302" s="34">
        <f t="shared" si="30"/>
        <v>127</v>
      </c>
      <c r="E302" s="37">
        <f t="shared" si="31"/>
        <v>6.376000000000005</v>
      </c>
      <c r="F302" s="26" t="e">
        <f>2*(C302*0.25*#REF!)/144</f>
        <v>#REF!</v>
      </c>
      <c r="G302" s="19"/>
      <c r="H302" s="25">
        <v>6</v>
      </c>
      <c r="I302" s="25">
        <f t="shared" si="32"/>
        <v>72</v>
      </c>
      <c r="J302" s="25">
        <f t="shared" si="33"/>
        <v>71.624</v>
      </c>
      <c r="K302" s="19">
        <f t="shared" si="34"/>
        <v>84</v>
      </c>
    </row>
    <row r="303" spans="2:11" ht="15">
      <c r="B303" s="32">
        <v>7.5</v>
      </c>
      <c r="C303" s="34">
        <v>139</v>
      </c>
      <c r="D303" s="34">
        <f t="shared" si="30"/>
        <v>138</v>
      </c>
      <c r="E303" s="37">
        <f t="shared" si="31"/>
        <v>6.194000000000003</v>
      </c>
      <c r="F303" s="26" t="e">
        <f>2*(C303*0.25*#REF!)/144</f>
        <v>#REF!</v>
      </c>
      <c r="G303" s="19"/>
      <c r="H303" s="25">
        <v>6</v>
      </c>
      <c r="I303" s="25">
        <f t="shared" si="32"/>
        <v>78</v>
      </c>
      <c r="J303" s="25">
        <f t="shared" si="33"/>
        <v>77.806</v>
      </c>
      <c r="K303" s="19">
        <f t="shared" si="34"/>
        <v>90</v>
      </c>
    </row>
    <row r="304" spans="2:11" ht="15">
      <c r="B304" s="32">
        <v>8</v>
      </c>
      <c r="C304" s="34">
        <v>150</v>
      </c>
      <c r="D304" s="34">
        <f t="shared" si="30"/>
        <v>149</v>
      </c>
      <c r="E304" s="37">
        <f t="shared" si="31"/>
        <v>6.0120000000000005</v>
      </c>
      <c r="F304" s="26" t="e">
        <f>2*(C304*0.25*#REF!)/144</f>
        <v>#REF!</v>
      </c>
      <c r="G304" s="19"/>
      <c r="H304" s="25">
        <v>6</v>
      </c>
      <c r="I304" s="25">
        <f t="shared" si="32"/>
        <v>84</v>
      </c>
      <c r="J304" s="25">
        <f t="shared" si="33"/>
        <v>83.988</v>
      </c>
      <c r="K304" s="19">
        <f t="shared" si="34"/>
        <v>96</v>
      </c>
    </row>
    <row r="305" spans="2:11" ht="15">
      <c r="B305" s="32">
        <v>8.5</v>
      </c>
      <c r="C305" s="34">
        <v>160</v>
      </c>
      <c r="D305" s="34">
        <f t="shared" si="30"/>
        <v>159</v>
      </c>
      <c r="E305" s="37">
        <f t="shared" si="31"/>
        <v>6.391999999999996</v>
      </c>
      <c r="F305" s="26" t="e">
        <f>2*(C305*0.25*#REF!)/144</f>
        <v>#REF!</v>
      </c>
      <c r="G305" s="19"/>
      <c r="H305" s="25">
        <v>6</v>
      </c>
      <c r="I305" s="25">
        <f t="shared" si="32"/>
        <v>90</v>
      </c>
      <c r="J305" s="25">
        <f t="shared" si="33"/>
        <v>89.608</v>
      </c>
      <c r="K305" s="19">
        <f t="shared" si="34"/>
        <v>102</v>
      </c>
    </row>
    <row r="306" spans="2:11" ht="15">
      <c r="B306" s="32">
        <v>9</v>
      </c>
      <c r="C306" s="34">
        <v>171</v>
      </c>
      <c r="D306" s="34">
        <f t="shared" si="30"/>
        <v>170</v>
      </c>
      <c r="E306" s="37">
        <f t="shared" si="31"/>
        <v>6.210000000000008</v>
      </c>
      <c r="F306" s="26" t="e">
        <f>2*(C306*0.25*#REF!)/144</f>
        <v>#REF!</v>
      </c>
      <c r="G306" s="19"/>
      <c r="H306" s="25">
        <v>6</v>
      </c>
      <c r="I306" s="25">
        <f t="shared" si="32"/>
        <v>96</v>
      </c>
      <c r="J306" s="25">
        <f t="shared" si="33"/>
        <v>95.78999999999999</v>
      </c>
      <c r="K306" s="19">
        <f t="shared" si="34"/>
        <v>108</v>
      </c>
    </row>
    <row r="307" spans="2:11" ht="15">
      <c r="B307" s="32">
        <v>9.5</v>
      </c>
      <c r="C307" s="34">
        <v>182</v>
      </c>
      <c r="D307" s="34">
        <f t="shared" si="30"/>
        <v>181</v>
      </c>
      <c r="E307" s="37">
        <f t="shared" si="31"/>
        <v>6.027999999999992</v>
      </c>
      <c r="F307" s="26" t="e">
        <f>2*(C307*0.25*#REF!)/144</f>
        <v>#REF!</v>
      </c>
      <c r="G307" s="19"/>
      <c r="H307" s="25">
        <v>6</v>
      </c>
      <c r="I307" s="25">
        <f t="shared" si="32"/>
        <v>102</v>
      </c>
      <c r="J307" s="25">
        <f t="shared" si="33"/>
        <v>101.97200000000001</v>
      </c>
      <c r="K307" s="19">
        <f t="shared" si="34"/>
        <v>114</v>
      </c>
    </row>
    <row r="308" spans="2:11" ht="15">
      <c r="B308" s="32">
        <v>10</v>
      </c>
      <c r="C308" s="34">
        <v>192</v>
      </c>
      <c r="D308" s="34">
        <f t="shared" si="30"/>
        <v>191</v>
      </c>
      <c r="E308" s="37">
        <f t="shared" si="31"/>
        <v>6.408000000000001</v>
      </c>
      <c r="F308" s="26" t="e">
        <f>2*(C308*0.25*#REF!)/144</f>
        <v>#REF!</v>
      </c>
      <c r="G308" s="19"/>
      <c r="H308" s="25">
        <v>6</v>
      </c>
      <c r="I308" s="25">
        <f t="shared" si="32"/>
        <v>108</v>
      </c>
      <c r="J308" s="25">
        <f t="shared" si="33"/>
        <v>107.592</v>
      </c>
      <c r="K308" s="19">
        <f t="shared" si="34"/>
        <v>120</v>
      </c>
    </row>
    <row r="309" spans="2:11" ht="15">
      <c r="B309" s="32">
        <v>10.5</v>
      </c>
      <c r="C309" s="34">
        <v>203</v>
      </c>
      <c r="D309" s="34">
        <f t="shared" si="30"/>
        <v>202</v>
      </c>
      <c r="E309" s="37">
        <f t="shared" si="31"/>
        <v>6.225999999999999</v>
      </c>
      <c r="F309" s="26" t="e">
        <f>2*(C309*0.25*#REF!)/144</f>
        <v>#REF!</v>
      </c>
      <c r="G309" s="19"/>
      <c r="H309" s="25">
        <v>6</v>
      </c>
      <c r="I309" s="25">
        <f t="shared" si="32"/>
        <v>114</v>
      </c>
      <c r="J309" s="25">
        <f t="shared" si="33"/>
        <v>113.774</v>
      </c>
      <c r="K309" s="19">
        <f t="shared" si="34"/>
        <v>126</v>
      </c>
    </row>
    <row r="310" spans="2:11" ht="15">
      <c r="B310" s="32">
        <v>11</v>
      </c>
      <c r="C310" s="34">
        <v>214</v>
      </c>
      <c r="D310" s="34">
        <f t="shared" si="30"/>
        <v>213</v>
      </c>
      <c r="E310" s="37">
        <f t="shared" si="31"/>
        <v>6.043999999999997</v>
      </c>
      <c r="F310" s="26" t="e">
        <f>2*(C310*0.25*#REF!)/144</f>
        <v>#REF!</v>
      </c>
      <c r="G310" s="19"/>
      <c r="H310" s="25">
        <v>6</v>
      </c>
      <c r="I310" s="25">
        <f t="shared" si="32"/>
        <v>120</v>
      </c>
      <c r="J310" s="25">
        <f t="shared" si="33"/>
        <v>119.956</v>
      </c>
      <c r="K310" s="19">
        <f t="shared" si="34"/>
        <v>132</v>
      </c>
    </row>
    <row r="311" spans="2:11" ht="15">
      <c r="B311" s="32">
        <v>11.5</v>
      </c>
      <c r="C311" s="34">
        <v>224</v>
      </c>
      <c r="D311" s="34">
        <f t="shared" si="30"/>
        <v>223</v>
      </c>
      <c r="E311" s="37">
        <f t="shared" si="31"/>
        <v>6.424000000000007</v>
      </c>
      <c r="F311" s="26" t="e">
        <f>2*(C311*0.25*#REF!)/144</f>
        <v>#REF!</v>
      </c>
      <c r="G311" s="19"/>
      <c r="H311" s="25">
        <v>6</v>
      </c>
      <c r="I311" s="25">
        <f t="shared" si="32"/>
        <v>126</v>
      </c>
      <c r="J311" s="25">
        <f t="shared" si="33"/>
        <v>125.576</v>
      </c>
      <c r="K311" s="19">
        <f t="shared" si="34"/>
        <v>138</v>
      </c>
    </row>
    <row r="312" spans="2:11" ht="15">
      <c r="B312" s="32">
        <v>12</v>
      </c>
      <c r="C312" s="34">
        <v>235</v>
      </c>
      <c r="D312" s="34">
        <f t="shared" si="30"/>
        <v>234</v>
      </c>
      <c r="E312" s="37">
        <f t="shared" si="31"/>
        <v>6.242000000000019</v>
      </c>
      <c r="F312" s="26" t="e">
        <f>2*(C312*0.25*#REF!)/144</f>
        <v>#REF!</v>
      </c>
      <c r="G312" s="19"/>
      <c r="H312" s="25">
        <v>6</v>
      </c>
      <c r="I312" s="25">
        <f t="shared" si="32"/>
        <v>132</v>
      </c>
      <c r="J312" s="25">
        <f t="shared" si="33"/>
        <v>131.75799999999998</v>
      </c>
      <c r="K312" s="19">
        <f t="shared" si="34"/>
        <v>144</v>
      </c>
    </row>
    <row r="313" spans="2:11" ht="15">
      <c r="B313" s="32">
        <v>12.5</v>
      </c>
      <c r="C313" s="34">
        <v>246</v>
      </c>
      <c r="D313" s="34">
        <f t="shared" si="30"/>
        <v>245</v>
      </c>
      <c r="E313" s="37">
        <f t="shared" si="31"/>
        <v>6.060000000000002</v>
      </c>
      <c r="F313" s="26" t="e">
        <f>2*(C313*0.25*#REF!)/144</f>
        <v>#REF!</v>
      </c>
      <c r="G313" s="19"/>
      <c r="H313" s="25">
        <v>6</v>
      </c>
      <c r="I313" s="25">
        <f t="shared" si="32"/>
        <v>138</v>
      </c>
      <c r="J313" s="25">
        <f t="shared" si="33"/>
        <v>137.94</v>
      </c>
      <c r="K313" s="19">
        <f t="shared" si="34"/>
        <v>150</v>
      </c>
    </row>
    <row r="314" spans="2:11" ht="15">
      <c r="B314" s="32">
        <v>13</v>
      </c>
      <c r="C314" s="34">
        <v>256</v>
      </c>
      <c r="D314" s="34">
        <f t="shared" si="30"/>
        <v>255</v>
      </c>
      <c r="E314" s="37">
        <f t="shared" si="31"/>
        <v>6.439999999999998</v>
      </c>
      <c r="F314" s="26" t="e">
        <f>2*(C314*0.25*#REF!)/144</f>
        <v>#REF!</v>
      </c>
      <c r="G314" s="19"/>
      <c r="H314" s="25">
        <v>6</v>
      </c>
      <c r="I314" s="25">
        <f t="shared" si="32"/>
        <v>144</v>
      </c>
      <c r="J314" s="25">
        <f t="shared" si="33"/>
        <v>143.56</v>
      </c>
      <c r="K314" s="19">
        <f t="shared" si="34"/>
        <v>156</v>
      </c>
    </row>
    <row r="315" spans="2:11" ht="15">
      <c r="B315" s="32">
        <f>160/12</f>
        <v>13.333333333333334</v>
      </c>
      <c r="C315" s="34">
        <v>263</v>
      </c>
      <c r="D315" s="34">
        <f t="shared" si="30"/>
        <v>262</v>
      </c>
      <c r="E315" s="37">
        <f t="shared" si="31"/>
        <v>6.506</v>
      </c>
      <c r="F315" s="26" t="e">
        <f>2*(C315*0.25*#REF!)/144</f>
        <v>#REF!</v>
      </c>
      <c r="G315" s="19"/>
      <c r="H315" s="25">
        <v>6</v>
      </c>
      <c r="I315" s="25">
        <f t="shared" si="32"/>
        <v>148</v>
      </c>
      <c r="J315" s="25">
        <f t="shared" si="33"/>
        <v>147.494</v>
      </c>
      <c r="K315" s="19">
        <f t="shared" si="34"/>
        <v>160</v>
      </c>
    </row>
    <row r="316" spans="2:11" ht="15">
      <c r="B316" s="32">
        <v>13.5</v>
      </c>
      <c r="C316" s="34">
        <v>267</v>
      </c>
      <c r="D316" s="34">
        <f t="shared" si="30"/>
        <v>266</v>
      </c>
      <c r="E316" s="37">
        <f t="shared" si="31"/>
        <v>6.257999999999981</v>
      </c>
      <c r="F316" s="26" t="e">
        <f>2*(C316*0.25*#REF!)/144</f>
        <v>#REF!</v>
      </c>
      <c r="G316" s="19"/>
      <c r="H316" s="25">
        <v>6</v>
      </c>
      <c r="I316" s="25">
        <f t="shared" si="32"/>
        <v>150</v>
      </c>
      <c r="J316" s="25">
        <f t="shared" si="33"/>
        <v>149.74200000000002</v>
      </c>
      <c r="K316" s="19">
        <f t="shared" si="34"/>
        <v>162</v>
      </c>
    </row>
    <row r="317" spans="2:11" ht="15">
      <c r="B317" s="32">
        <v>14</v>
      </c>
      <c r="C317" s="34">
        <v>278</v>
      </c>
      <c r="D317" s="34">
        <f t="shared" si="30"/>
        <v>277</v>
      </c>
      <c r="E317" s="37">
        <f t="shared" si="31"/>
        <v>6.075999999999993</v>
      </c>
      <c r="F317" s="26" t="e">
        <f>2*(C317*0.25*#REF!)/144</f>
        <v>#REF!</v>
      </c>
      <c r="G317" s="19"/>
      <c r="H317" s="25">
        <v>6</v>
      </c>
      <c r="I317" s="25">
        <f t="shared" si="32"/>
        <v>156</v>
      </c>
      <c r="J317" s="25">
        <f t="shared" si="33"/>
        <v>155.924</v>
      </c>
      <c r="K317" s="19">
        <f t="shared" si="34"/>
        <v>168</v>
      </c>
    </row>
    <row r="318" spans="2:11" ht="15">
      <c r="B318" s="32">
        <v>14.5</v>
      </c>
      <c r="C318" s="34">
        <v>288</v>
      </c>
      <c r="D318" s="34">
        <f t="shared" si="30"/>
        <v>287</v>
      </c>
      <c r="E318" s="37">
        <f t="shared" si="31"/>
        <v>6.456000000000017</v>
      </c>
      <c r="F318" s="26" t="e">
        <f>2*(C318*0.25*#REF!)/144</f>
        <v>#REF!</v>
      </c>
      <c r="G318" s="19"/>
      <c r="H318" s="25">
        <v>6</v>
      </c>
      <c r="I318" s="25">
        <f t="shared" si="32"/>
        <v>162</v>
      </c>
      <c r="J318" s="25">
        <f t="shared" si="33"/>
        <v>161.54399999999998</v>
      </c>
      <c r="K318" s="19">
        <f t="shared" si="34"/>
        <v>174</v>
      </c>
    </row>
    <row r="319" spans="2:11" ht="15">
      <c r="B319" s="32">
        <v>15</v>
      </c>
      <c r="C319" s="34">
        <v>299</v>
      </c>
      <c r="D319" s="34">
        <f t="shared" si="30"/>
        <v>298</v>
      </c>
      <c r="E319" s="37">
        <f t="shared" si="31"/>
        <v>6.274000000000001</v>
      </c>
      <c r="F319" s="26" t="e">
        <f>2*(C319*0.25*#REF!)/144</f>
        <v>#REF!</v>
      </c>
      <c r="G319" s="19"/>
      <c r="H319" s="25">
        <v>6</v>
      </c>
      <c r="I319" s="25">
        <f t="shared" si="32"/>
        <v>168</v>
      </c>
      <c r="J319" s="25">
        <f t="shared" si="33"/>
        <v>167.726</v>
      </c>
      <c r="K319" s="19">
        <f t="shared" si="34"/>
        <v>180</v>
      </c>
    </row>
    <row r="320" spans="2:11" ht="15">
      <c r="B320" s="32">
        <v>15.5</v>
      </c>
      <c r="C320" s="34">
        <v>310</v>
      </c>
      <c r="D320" s="34">
        <f t="shared" si="30"/>
        <v>309</v>
      </c>
      <c r="E320" s="37">
        <f t="shared" si="31"/>
        <v>6.0919999999999845</v>
      </c>
      <c r="F320" s="26" t="e">
        <f>2*(C320*0.25*#REF!)/144</f>
        <v>#REF!</v>
      </c>
      <c r="G320" s="19"/>
      <c r="H320" s="25">
        <v>6</v>
      </c>
      <c r="I320" s="25">
        <f t="shared" si="32"/>
        <v>174</v>
      </c>
      <c r="J320" s="25">
        <f t="shared" si="33"/>
        <v>173.90800000000002</v>
      </c>
      <c r="K320" s="19">
        <f t="shared" si="34"/>
        <v>186</v>
      </c>
    </row>
    <row r="321" spans="2:11" ht="15">
      <c r="B321" s="32">
        <v>16</v>
      </c>
      <c r="C321" s="34">
        <v>320</v>
      </c>
      <c r="D321" s="34">
        <f t="shared" si="30"/>
        <v>319</v>
      </c>
      <c r="E321" s="37">
        <f t="shared" si="31"/>
        <v>6.47199999999998</v>
      </c>
      <c r="F321" s="26" t="e">
        <f>2*(C321*0.25*#REF!)/144</f>
        <v>#REF!</v>
      </c>
      <c r="G321" s="19"/>
      <c r="H321" s="25">
        <v>6</v>
      </c>
      <c r="I321" s="25">
        <f t="shared" si="32"/>
        <v>180</v>
      </c>
      <c r="J321" s="25">
        <f t="shared" si="33"/>
        <v>179.52800000000002</v>
      </c>
      <c r="K321" s="19">
        <f t="shared" si="34"/>
        <v>192</v>
      </c>
    </row>
    <row r="322" spans="2:11" ht="15">
      <c r="B322" s="32">
        <v>16.5</v>
      </c>
      <c r="C322" s="34">
        <v>331</v>
      </c>
      <c r="D322" s="34">
        <f t="shared" si="30"/>
        <v>330</v>
      </c>
      <c r="E322" s="37">
        <f t="shared" si="31"/>
        <v>6.2900000000000205</v>
      </c>
      <c r="F322" s="26" t="e">
        <f>2*(C322*0.25*#REF!)/144</f>
        <v>#REF!</v>
      </c>
      <c r="G322" s="19"/>
      <c r="H322" s="25">
        <v>6</v>
      </c>
      <c r="I322" s="25">
        <f t="shared" si="32"/>
        <v>186</v>
      </c>
      <c r="J322" s="25">
        <f t="shared" si="33"/>
        <v>185.70999999999998</v>
      </c>
      <c r="K322" s="19">
        <f t="shared" si="34"/>
        <v>198</v>
      </c>
    </row>
    <row r="323" spans="2:11" ht="15">
      <c r="B323" s="32">
        <f>200/12</f>
        <v>16.666666666666668</v>
      </c>
      <c r="C323" s="34">
        <v>335</v>
      </c>
      <c r="D323" s="34">
        <f t="shared" si="30"/>
        <v>334</v>
      </c>
      <c r="E323" s="37">
        <f t="shared" si="31"/>
        <v>6.042000000000002</v>
      </c>
      <c r="F323" s="26" t="e">
        <f>2*(C323*0.25*#REF!)/144</f>
        <v>#REF!</v>
      </c>
      <c r="G323" s="19"/>
      <c r="H323" s="25">
        <v>6</v>
      </c>
      <c r="I323" s="25">
        <f t="shared" si="32"/>
        <v>188</v>
      </c>
      <c r="J323" s="25">
        <f t="shared" si="33"/>
        <v>187.958</v>
      </c>
      <c r="K323" s="19">
        <f t="shared" si="34"/>
        <v>200</v>
      </c>
    </row>
    <row r="324" spans="2:11" ht="15">
      <c r="B324" s="32">
        <v>17</v>
      </c>
      <c r="C324" s="34">
        <v>342</v>
      </c>
      <c r="D324" s="34">
        <f t="shared" si="30"/>
        <v>341</v>
      </c>
      <c r="E324" s="37">
        <f t="shared" si="31"/>
        <v>6.108000000000004</v>
      </c>
      <c r="F324" s="26" t="e">
        <f>2*(C324*0.25*#REF!)/144</f>
        <v>#REF!</v>
      </c>
      <c r="G324" s="19"/>
      <c r="H324" s="25">
        <v>6</v>
      </c>
      <c r="I324" s="25">
        <f t="shared" si="32"/>
        <v>192</v>
      </c>
      <c r="J324" s="25">
        <f t="shared" si="33"/>
        <v>191.892</v>
      </c>
      <c r="K324" s="19">
        <f t="shared" si="34"/>
        <v>204</v>
      </c>
    </row>
    <row r="325" spans="2:11" ht="15">
      <c r="B325" s="32">
        <v>17.5</v>
      </c>
      <c r="C325" s="34">
        <v>352</v>
      </c>
      <c r="D325" s="34">
        <f t="shared" si="30"/>
        <v>351</v>
      </c>
      <c r="E325" s="37">
        <f t="shared" si="31"/>
        <v>6.4879999999999995</v>
      </c>
      <c r="F325" s="26" t="e">
        <f>2*(C325*0.25*#REF!)/144</f>
        <v>#REF!</v>
      </c>
      <c r="G325" s="19"/>
      <c r="H325" s="25">
        <v>6</v>
      </c>
      <c r="I325" s="25">
        <f t="shared" si="32"/>
        <v>198</v>
      </c>
      <c r="J325" s="25">
        <f t="shared" si="33"/>
        <v>197.512</v>
      </c>
      <c r="K325" s="19">
        <f t="shared" si="34"/>
        <v>210</v>
      </c>
    </row>
    <row r="326" spans="2:11" ht="15">
      <c r="B326" s="32">
        <v>18</v>
      </c>
      <c r="C326" s="34">
        <v>363</v>
      </c>
      <c r="D326" s="34">
        <f t="shared" si="30"/>
        <v>362</v>
      </c>
      <c r="E326" s="37">
        <f t="shared" si="31"/>
        <v>6.305999999999983</v>
      </c>
      <c r="F326" s="26" t="e">
        <f>2*(C326*0.25*#REF!)/144</f>
        <v>#REF!</v>
      </c>
      <c r="G326" s="19"/>
      <c r="H326" s="25">
        <v>6</v>
      </c>
      <c r="I326" s="25">
        <f t="shared" si="32"/>
        <v>204</v>
      </c>
      <c r="J326" s="25">
        <f t="shared" si="33"/>
        <v>203.69400000000002</v>
      </c>
      <c r="K326" s="19">
        <f t="shared" si="34"/>
        <v>216</v>
      </c>
    </row>
    <row r="327" spans="2:11" ht="15">
      <c r="B327" s="32">
        <v>18.5</v>
      </c>
      <c r="C327" s="34">
        <v>374</v>
      </c>
      <c r="D327" s="34">
        <f t="shared" si="30"/>
        <v>373</v>
      </c>
      <c r="E327" s="37">
        <f t="shared" si="31"/>
        <v>6.123999999999995</v>
      </c>
      <c r="F327" s="26" t="e">
        <f>2*(C327*0.25*#REF!)/144</f>
        <v>#REF!</v>
      </c>
      <c r="G327" s="19"/>
      <c r="H327" s="25">
        <v>6</v>
      </c>
      <c r="I327" s="25">
        <f t="shared" si="32"/>
        <v>210</v>
      </c>
      <c r="J327" s="25">
        <f t="shared" si="33"/>
        <v>209.876</v>
      </c>
      <c r="K327" s="19">
        <f t="shared" si="34"/>
        <v>222</v>
      </c>
    </row>
    <row r="328" spans="2:11" ht="15">
      <c r="B328" s="32">
        <v>19</v>
      </c>
      <c r="C328" s="34">
        <v>384</v>
      </c>
      <c r="D328" s="34">
        <f t="shared" si="30"/>
        <v>383</v>
      </c>
      <c r="E328" s="37">
        <f t="shared" si="31"/>
        <v>6.504000000000019</v>
      </c>
      <c r="F328" s="26" t="e">
        <f>2*(C328*0.25*#REF!)/144</f>
        <v>#REF!</v>
      </c>
      <c r="G328" s="19"/>
      <c r="H328" s="25">
        <v>6</v>
      </c>
      <c r="I328" s="25">
        <f t="shared" si="32"/>
        <v>216</v>
      </c>
      <c r="J328" s="25">
        <f t="shared" si="33"/>
        <v>215.49599999999998</v>
      </c>
      <c r="K328" s="19">
        <f t="shared" si="34"/>
        <v>228</v>
      </c>
    </row>
    <row r="329" spans="2:11" ht="15">
      <c r="B329" s="32">
        <v>19.5</v>
      </c>
      <c r="C329" s="34">
        <v>395</v>
      </c>
      <c r="D329" s="34">
        <f t="shared" si="30"/>
        <v>394</v>
      </c>
      <c r="E329" s="37">
        <f t="shared" si="31"/>
        <v>6.322000000000003</v>
      </c>
      <c r="F329" s="26" t="e">
        <f>2*(C329*0.25*#REF!)/144</f>
        <v>#REF!</v>
      </c>
      <c r="G329" s="19"/>
      <c r="H329" s="25">
        <v>6</v>
      </c>
      <c r="I329" s="25">
        <f t="shared" si="32"/>
        <v>222</v>
      </c>
      <c r="J329" s="25">
        <f t="shared" si="33"/>
        <v>221.678</v>
      </c>
      <c r="K329" s="19">
        <f t="shared" si="34"/>
        <v>234</v>
      </c>
    </row>
    <row r="330" spans="2:11" ht="15">
      <c r="B330" s="33">
        <v>20</v>
      </c>
      <c r="C330" s="29">
        <v>406</v>
      </c>
      <c r="D330" s="29">
        <f t="shared" si="30"/>
        <v>405</v>
      </c>
      <c r="E330" s="35">
        <f t="shared" si="31"/>
        <v>6.139999999999986</v>
      </c>
      <c r="F330" s="35" t="e">
        <f>2*(C330*0.25*#REF!)/144</f>
        <v>#REF!</v>
      </c>
      <c r="G330" s="19"/>
      <c r="H330" s="25">
        <v>6</v>
      </c>
      <c r="I330" s="25">
        <f t="shared" si="32"/>
        <v>228</v>
      </c>
      <c r="J330" s="25">
        <f t="shared" si="33"/>
        <v>227.86</v>
      </c>
      <c r="K330" s="19">
        <f t="shared" si="34"/>
        <v>240</v>
      </c>
    </row>
  </sheetData>
  <sheetProtection/>
  <mergeCells count="7">
    <mergeCell ref="B286:F286"/>
    <mergeCell ref="B99:F99"/>
    <mergeCell ref="B146:F146"/>
    <mergeCell ref="B240:F240"/>
    <mergeCell ref="B3:F3"/>
    <mergeCell ref="B51:F51"/>
    <mergeCell ref="B193:F19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5"/>
  <sheetViews>
    <sheetView showGridLines="0" zoomScale="130" zoomScaleNormal="130" workbookViewId="0" topLeftCell="A1">
      <selection activeCell="F6" sqref="F6"/>
    </sheetView>
  </sheetViews>
  <sheetFormatPr defaultColWidth="9.140625" defaultRowHeight="15"/>
  <sheetData>
    <row r="1" s="1" customFormat="1" ht="15.75" thickBot="1"/>
    <row r="2" spans="2:12" ht="16.5" thickBot="1" thickTop="1">
      <c r="B2" s="105" t="s">
        <v>2</v>
      </c>
      <c r="C2" s="106"/>
      <c r="D2" s="106"/>
      <c r="E2" s="106"/>
      <c r="F2" s="106"/>
      <c r="G2" s="107"/>
      <c r="K2" s="1"/>
      <c r="L2" s="1"/>
    </row>
    <row r="3" spans="2:12" ht="36.75">
      <c r="B3" s="9" t="s">
        <v>3</v>
      </c>
      <c r="C3" s="5" t="s">
        <v>5</v>
      </c>
      <c r="D3" s="5" t="s">
        <v>6</v>
      </c>
      <c r="E3" s="5" t="s">
        <v>7</v>
      </c>
      <c r="F3" s="108" t="s">
        <v>8</v>
      </c>
      <c r="G3" s="109"/>
      <c r="K3" s="1"/>
      <c r="L3" s="1"/>
    </row>
    <row r="4" spans="2:12" ht="15.75" thickBot="1">
      <c r="B4" s="10" t="s">
        <v>4</v>
      </c>
      <c r="C4" s="6" t="s">
        <v>4</v>
      </c>
      <c r="D4" s="6" t="s">
        <v>4</v>
      </c>
      <c r="E4" s="6" t="s">
        <v>4</v>
      </c>
      <c r="F4" s="110" t="s">
        <v>9</v>
      </c>
      <c r="G4" s="111"/>
      <c r="K4" s="1"/>
      <c r="L4" s="1"/>
    </row>
    <row r="5" spans="2:13" ht="15.75" thickBot="1">
      <c r="B5" s="11"/>
      <c r="C5" s="7"/>
      <c r="D5" s="7"/>
      <c r="E5" s="7"/>
      <c r="F5" s="8" t="s">
        <v>10</v>
      </c>
      <c r="G5" s="12" t="s">
        <v>11</v>
      </c>
      <c r="J5" s="1"/>
      <c r="K5" s="1"/>
      <c r="L5" s="1"/>
      <c r="M5" s="1"/>
    </row>
    <row r="6" spans="2:13" ht="15.75" thickBot="1">
      <c r="B6" s="14">
        <v>0.5</v>
      </c>
      <c r="C6" s="2">
        <v>0.84</v>
      </c>
      <c r="D6" s="2">
        <v>0.109</v>
      </c>
      <c r="E6" s="2">
        <v>0.622</v>
      </c>
      <c r="F6" s="2">
        <v>16</v>
      </c>
      <c r="G6" s="3">
        <v>17</v>
      </c>
      <c r="J6" s="1"/>
      <c r="K6" s="1"/>
      <c r="L6" s="1"/>
      <c r="M6" s="1"/>
    </row>
    <row r="7" spans="2:13" ht="15.75" thickBot="1">
      <c r="B7" s="14">
        <v>0.75</v>
      </c>
      <c r="C7" s="2">
        <v>1.05</v>
      </c>
      <c r="D7" s="2">
        <v>0.113</v>
      </c>
      <c r="E7" s="2">
        <v>0.824</v>
      </c>
      <c r="F7" s="2">
        <v>21</v>
      </c>
      <c r="G7" s="3">
        <v>23</v>
      </c>
      <c r="J7" s="1"/>
      <c r="K7" s="1"/>
      <c r="L7" s="1"/>
      <c r="M7" s="1"/>
    </row>
    <row r="8" spans="2:13" ht="15.75" thickBot="1">
      <c r="B8" s="14">
        <v>1</v>
      </c>
      <c r="C8" s="2">
        <v>1.315</v>
      </c>
      <c r="D8" s="2">
        <v>0.133</v>
      </c>
      <c r="E8" s="2">
        <v>1.049</v>
      </c>
      <c r="F8" s="2">
        <v>32</v>
      </c>
      <c r="G8" s="3">
        <v>34</v>
      </c>
      <c r="J8" s="41"/>
      <c r="K8" s="1"/>
      <c r="L8" s="1"/>
      <c r="M8" s="1"/>
    </row>
    <row r="9" spans="2:13" ht="15.75" thickBot="1">
      <c r="B9" s="14">
        <v>1.25</v>
      </c>
      <c r="C9" s="2">
        <v>1.66</v>
      </c>
      <c r="D9" s="2">
        <v>0.14</v>
      </c>
      <c r="E9" s="2">
        <v>1.38</v>
      </c>
      <c r="F9" s="2">
        <v>43</v>
      </c>
      <c r="G9" s="3">
        <v>46</v>
      </c>
      <c r="J9" s="1"/>
      <c r="K9" s="1"/>
      <c r="L9" s="1"/>
      <c r="M9" s="1"/>
    </row>
    <row r="10" spans="2:13" ht="15.75" thickBot="1">
      <c r="B10" s="14">
        <v>1.5</v>
      </c>
      <c r="C10" s="2">
        <v>1.9</v>
      </c>
      <c r="D10" s="2">
        <v>0.145</v>
      </c>
      <c r="E10" s="2">
        <v>1.61</v>
      </c>
      <c r="F10" s="2">
        <v>51</v>
      </c>
      <c r="G10" s="3">
        <v>55</v>
      </c>
      <c r="J10" s="1"/>
      <c r="K10" s="1"/>
      <c r="L10" s="1"/>
      <c r="M10" s="1"/>
    </row>
    <row r="11" spans="2:13" ht="15.75" thickBot="1">
      <c r="B11" s="14">
        <v>2</v>
      </c>
      <c r="C11" s="2">
        <v>2.375</v>
      </c>
      <c r="D11" s="2">
        <v>0.154</v>
      </c>
      <c r="E11" s="2">
        <v>2.067</v>
      </c>
      <c r="F11" s="2">
        <v>68</v>
      </c>
      <c r="G11" s="3">
        <v>74</v>
      </c>
      <c r="J11" s="42"/>
      <c r="K11" s="1"/>
      <c r="L11" s="1"/>
      <c r="M11" s="1"/>
    </row>
    <row r="12" spans="2:13" ht="15.75" thickBot="1">
      <c r="B12" s="14">
        <v>2.5</v>
      </c>
      <c r="C12" s="2">
        <v>2.875</v>
      </c>
      <c r="D12" s="2">
        <v>0.203</v>
      </c>
      <c r="E12" s="2">
        <v>2.469</v>
      </c>
      <c r="F12" s="2">
        <v>107</v>
      </c>
      <c r="G12" s="3">
        <v>118</v>
      </c>
      <c r="J12" s="42"/>
      <c r="K12" s="1"/>
      <c r="L12" s="1"/>
      <c r="M12" s="1"/>
    </row>
    <row r="13" spans="2:13" ht="15.75" thickBot="1">
      <c r="B13" s="14">
        <v>3</v>
      </c>
      <c r="C13" s="2">
        <v>3.5</v>
      </c>
      <c r="D13" s="2">
        <v>0.216</v>
      </c>
      <c r="E13" s="2">
        <v>3.068</v>
      </c>
      <c r="F13" s="2">
        <v>141</v>
      </c>
      <c r="G13" s="3">
        <v>154</v>
      </c>
      <c r="J13" s="42"/>
      <c r="K13" s="1"/>
      <c r="L13" s="1"/>
      <c r="M13" s="1"/>
    </row>
    <row r="14" spans="2:13" ht="15.75" thickBot="1">
      <c r="B14" s="14">
        <v>4</v>
      </c>
      <c r="C14" s="2">
        <v>4.5</v>
      </c>
      <c r="D14" s="2">
        <v>0.237</v>
      </c>
      <c r="E14" s="2">
        <v>4.026</v>
      </c>
      <c r="F14" s="2">
        <v>201</v>
      </c>
      <c r="G14" s="3">
        <v>220</v>
      </c>
      <c r="J14" s="42"/>
      <c r="K14" s="1"/>
      <c r="L14" s="1"/>
      <c r="M14" s="1"/>
    </row>
    <row r="15" spans="2:13" ht="15.75" thickBot="1">
      <c r="B15" s="14">
        <v>5</v>
      </c>
      <c r="C15" s="2">
        <v>5.563</v>
      </c>
      <c r="D15" s="2">
        <v>0.258</v>
      </c>
      <c r="E15" s="2">
        <v>5.047</v>
      </c>
      <c r="F15" s="2">
        <v>273</v>
      </c>
      <c r="G15" s="3"/>
      <c r="J15" s="42"/>
      <c r="K15" s="1"/>
      <c r="L15" s="1"/>
      <c r="M15" s="1"/>
    </row>
    <row r="16" spans="2:13" ht="15.75" thickBot="1">
      <c r="B16" s="14">
        <v>6</v>
      </c>
      <c r="C16" s="2">
        <v>6.625</v>
      </c>
      <c r="D16" s="2">
        <v>0.28</v>
      </c>
      <c r="E16" s="2">
        <v>6.065</v>
      </c>
      <c r="F16" s="2">
        <v>353</v>
      </c>
      <c r="G16" s="3">
        <v>386</v>
      </c>
      <c r="J16" s="41"/>
      <c r="K16" s="1"/>
      <c r="L16" s="1"/>
      <c r="M16" s="1"/>
    </row>
    <row r="17" spans="2:13" ht="15.75" thickBot="1">
      <c r="B17" s="14">
        <v>8</v>
      </c>
      <c r="C17" s="2">
        <v>8.625</v>
      </c>
      <c r="D17" s="2">
        <v>0.322</v>
      </c>
      <c r="E17" s="2">
        <v>7.981</v>
      </c>
      <c r="F17" s="2">
        <v>539</v>
      </c>
      <c r="G17" s="3">
        <v>581</v>
      </c>
      <c r="J17" s="1"/>
      <c r="K17" s="1"/>
      <c r="L17" s="1"/>
      <c r="M17" s="1"/>
    </row>
    <row r="18" spans="2:13" ht="15.75" thickBot="1">
      <c r="B18" s="14">
        <v>10</v>
      </c>
      <c r="C18" s="2">
        <v>10.75</v>
      </c>
      <c r="D18" s="2">
        <v>0.365</v>
      </c>
      <c r="E18" s="2">
        <v>10.02</v>
      </c>
      <c r="F18" s="2">
        <v>755</v>
      </c>
      <c r="G18" s="3">
        <v>824</v>
      </c>
      <c r="J18" s="1"/>
      <c r="K18" s="1"/>
      <c r="L18" s="1"/>
      <c r="M18" s="1"/>
    </row>
    <row r="19" spans="2:13" ht="15.75" thickBot="1">
      <c r="B19" s="14">
        <v>12</v>
      </c>
      <c r="C19" s="2">
        <v>12.75</v>
      </c>
      <c r="D19" s="2">
        <v>0.406</v>
      </c>
      <c r="E19" s="2">
        <v>11.938</v>
      </c>
      <c r="F19" s="2">
        <v>1001</v>
      </c>
      <c r="G19" s="3">
        <v>1089</v>
      </c>
      <c r="J19" s="1"/>
      <c r="K19" s="1"/>
      <c r="L19" s="1"/>
      <c r="M19" s="1"/>
    </row>
    <row r="20" spans="2:13" ht="15.75" thickBot="1">
      <c r="B20" s="14">
        <v>14</v>
      </c>
      <c r="C20" s="2">
        <v>14</v>
      </c>
      <c r="D20" s="2">
        <v>0.438</v>
      </c>
      <c r="E20" s="2">
        <v>13.124</v>
      </c>
      <c r="F20" s="2">
        <v>1180</v>
      </c>
      <c r="G20" s="3"/>
      <c r="J20" s="1"/>
      <c r="K20" s="1"/>
      <c r="L20" s="1"/>
      <c r="M20" s="1"/>
    </row>
    <row r="21" spans="2:13" ht="15.75" thickBot="1">
      <c r="B21" s="15">
        <v>16</v>
      </c>
      <c r="C21" s="4">
        <v>16</v>
      </c>
      <c r="D21" s="4">
        <v>0.5</v>
      </c>
      <c r="E21" s="4">
        <v>15</v>
      </c>
      <c r="F21" s="4">
        <v>1543</v>
      </c>
      <c r="G21" s="13"/>
      <c r="J21" s="1"/>
      <c r="K21" s="1"/>
      <c r="L21" s="1"/>
      <c r="M21" s="1"/>
    </row>
    <row r="22" spans="10:13" ht="15.75" thickTop="1">
      <c r="J22" s="1"/>
      <c r="K22" s="1"/>
      <c r="L22" s="1"/>
      <c r="M22" s="1"/>
    </row>
    <row r="23" spans="10:13" ht="15.75" thickBot="1">
      <c r="J23" s="1"/>
      <c r="K23" s="1"/>
      <c r="L23" s="1"/>
      <c r="M23" s="1"/>
    </row>
    <row r="24" spans="2:13" ht="16.5" thickBot="1" thickTop="1">
      <c r="B24" s="105" t="s">
        <v>12</v>
      </c>
      <c r="C24" s="106"/>
      <c r="D24" s="106"/>
      <c r="E24" s="106"/>
      <c r="F24" s="106"/>
      <c r="G24" s="107"/>
      <c r="J24" s="1"/>
      <c r="K24" s="1"/>
      <c r="L24" s="1"/>
      <c r="M24" s="1"/>
    </row>
    <row r="25" spans="2:13" ht="36.75">
      <c r="B25" s="9" t="s">
        <v>3</v>
      </c>
      <c r="C25" s="5" t="s">
        <v>5</v>
      </c>
      <c r="D25" s="5" t="s">
        <v>6</v>
      </c>
      <c r="E25" s="5" t="s">
        <v>7</v>
      </c>
      <c r="F25" s="108" t="s">
        <v>8</v>
      </c>
      <c r="G25" s="109"/>
      <c r="J25" s="1"/>
      <c r="K25" s="1"/>
      <c r="L25" s="1"/>
      <c r="M25" s="1"/>
    </row>
    <row r="26" spans="2:13" ht="15.75" thickBot="1">
      <c r="B26" s="10" t="s">
        <v>4</v>
      </c>
      <c r="C26" s="6" t="s">
        <v>4</v>
      </c>
      <c r="D26" s="6" t="s">
        <v>4</v>
      </c>
      <c r="E26" s="6" t="s">
        <v>4</v>
      </c>
      <c r="F26" s="110" t="s">
        <v>9</v>
      </c>
      <c r="G26" s="111"/>
      <c r="J26" s="1"/>
      <c r="K26" s="1"/>
      <c r="L26" s="1"/>
      <c r="M26" s="1"/>
    </row>
    <row r="27" spans="2:13" ht="15.75" thickBot="1">
      <c r="B27" s="11"/>
      <c r="C27" s="7"/>
      <c r="D27" s="7"/>
      <c r="E27" s="7"/>
      <c r="F27" s="8" t="s">
        <v>10</v>
      </c>
      <c r="G27" s="12" t="s">
        <v>11</v>
      </c>
      <c r="J27" s="1"/>
      <c r="K27" s="1"/>
      <c r="L27" s="1"/>
      <c r="M27" s="1"/>
    </row>
    <row r="28" spans="2:13" ht="15.75" thickBot="1">
      <c r="B28" s="14">
        <v>0.5</v>
      </c>
      <c r="C28" s="2">
        <v>0.84</v>
      </c>
      <c r="D28" s="2">
        <v>0.147</v>
      </c>
      <c r="E28" s="2">
        <v>0.546</v>
      </c>
      <c r="F28" s="2">
        <v>20</v>
      </c>
      <c r="G28" s="3">
        <v>22</v>
      </c>
      <c r="J28" s="1"/>
      <c r="K28" s="1"/>
      <c r="L28" s="1"/>
      <c r="M28" s="1"/>
    </row>
    <row r="29" spans="2:13" ht="15.75" thickBot="1">
      <c r="B29" s="14">
        <v>0.75</v>
      </c>
      <c r="C29" s="2">
        <v>1.05</v>
      </c>
      <c r="D29" s="2">
        <v>0.154</v>
      </c>
      <c r="E29" s="2">
        <v>0.742</v>
      </c>
      <c r="F29" s="2">
        <v>27</v>
      </c>
      <c r="G29" s="3">
        <v>30</v>
      </c>
      <c r="J29" s="1"/>
      <c r="K29" s="1"/>
      <c r="L29" s="1"/>
      <c r="M29" s="1"/>
    </row>
    <row r="30" spans="2:13" ht="15.75" thickBot="1">
      <c r="B30" s="14">
        <v>1</v>
      </c>
      <c r="C30" s="2">
        <v>1.315</v>
      </c>
      <c r="D30" s="2">
        <v>0.179</v>
      </c>
      <c r="E30" s="2">
        <v>0.957</v>
      </c>
      <c r="F30" s="2">
        <v>41</v>
      </c>
      <c r="G30" s="3">
        <v>44</v>
      </c>
      <c r="J30" s="41"/>
      <c r="K30" s="1"/>
      <c r="L30" s="1"/>
      <c r="M30" s="1"/>
    </row>
    <row r="31" spans="2:13" ht="15.75" thickBot="1">
      <c r="B31" s="14">
        <v>1.25</v>
      </c>
      <c r="C31" s="2">
        <v>1.66</v>
      </c>
      <c r="D31" s="2">
        <v>0.191</v>
      </c>
      <c r="E31" s="2">
        <v>1.278</v>
      </c>
      <c r="F31" s="2">
        <v>52</v>
      </c>
      <c r="G31" s="3">
        <v>61</v>
      </c>
      <c r="J31" s="41"/>
      <c r="K31" s="1"/>
      <c r="L31" s="1"/>
      <c r="M31" s="1"/>
    </row>
    <row r="32" spans="2:13" ht="15.75" thickBot="1">
      <c r="B32" s="14">
        <v>1.5</v>
      </c>
      <c r="C32" s="2">
        <v>1.9</v>
      </c>
      <c r="D32" s="2">
        <v>0.2</v>
      </c>
      <c r="E32" s="2">
        <v>1.5</v>
      </c>
      <c r="F32" s="2">
        <v>67</v>
      </c>
      <c r="G32" s="3">
        <v>74</v>
      </c>
      <c r="J32" s="41"/>
      <c r="K32" s="1"/>
      <c r="L32" s="1"/>
      <c r="M32" s="1"/>
    </row>
    <row r="33" spans="2:13" ht="15.75" thickBot="1">
      <c r="B33" s="14">
        <v>2</v>
      </c>
      <c r="C33" s="2">
        <v>2.375</v>
      </c>
      <c r="D33" s="2">
        <v>0.218</v>
      </c>
      <c r="E33" s="2">
        <v>1.939</v>
      </c>
      <c r="F33" s="2">
        <v>95</v>
      </c>
      <c r="G33" s="3">
        <v>102</v>
      </c>
      <c r="J33" s="41"/>
      <c r="K33" s="1"/>
      <c r="L33" s="1"/>
      <c r="M33" s="1"/>
    </row>
    <row r="34" spans="2:13" ht="15.75" thickBot="1">
      <c r="B34" s="14">
        <v>2.5</v>
      </c>
      <c r="C34" s="2">
        <v>2.875</v>
      </c>
      <c r="D34" s="2">
        <v>0.276</v>
      </c>
      <c r="E34" s="2">
        <v>2.323</v>
      </c>
      <c r="F34" s="2">
        <v>145</v>
      </c>
      <c r="G34" s="3">
        <v>156</v>
      </c>
      <c r="J34" s="41"/>
      <c r="K34" s="1"/>
      <c r="L34" s="1"/>
      <c r="M34" s="1"/>
    </row>
    <row r="35" spans="2:13" ht="15.75" thickBot="1">
      <c r="B35" s="14">
        <v>3</v>
      </c>
      <c r="C35" s="2">
        <v>3.5</v>
      </c>
      <c r="D35" s="2">
        <v>0.3</v>
      </c>
      <c r="E35" s="2">
        <v>2.9</v>
      </c>
      <c r="F35" s="2">
        <v>194</v>
      </c>
      <c r="G35" s="3">
        <v>209</v>
      </c>
      <c r="J35" s="41"/>
      <c r="K35" s="1"/>
      <c r="L35" s="1"/>
      <c r="M35" s="1"/>
    </row>
    <row r="36" spans="2:13" ht="15.75" thickBot="1">
      <c r="B36" s="14">
        <v>4</v>
      </c>
      <c r="C36" s="2">
        <v>4.5</v>
      </c>
      <c r="D36" s="2">
        <v>0.337</v>
      </c>
      <c r="E36" s="2">
        <v>3.826</v>
      </c>
      <c r="F36" s="2">
        <v>275</v>
      </c>
      <c r="G36" s="3">
        <v>305</v>
      </c>
      <c r="J36" s="41"/>
      <c r="K36" s="1"/>
      <c r="L36" s="1"/>
      <c r="M36" s="1"/>
    </row>
    <row r="37" spans="2:13" ht="15.75" thickBot="1">
      <c r="B37" s="14">
        <v>5</v>
      </c>
      <c r="C37" s="2">
        <v>5.563</v>
      </c>
      <c r="D37" s="2">
        <v>0.375</v>
      </c>
      <c r="E37" s="2">
        <v>4.813</v>
      </c>
      <c r="F37" s="2">
        <v>387</v>
      </c>
      <c r="G37" s="3"/>
      <c r="J37" s="41"/>
      <c r="K37" s="1"/>
      <c r="L37" s="1"/>
      <c r="M37" s="1"/>
    </row>
    <row r="38" spans="2:13" ht="15.75" thickBot="1">
      <c r="B38" s="14">
        <v>6</v>
      </c>
      <c r="C38" s="2">
        <v>6.625</v>
      </c>
      <c r="D38" s="2">
        <v>0.432</v>
      </c>
      <c r="E38" s="2">
        <v>5.761</v>
      </c>
      <c r="F38" s="2">
        <v>542</v>
      </c>
      <c r="G38" s="3">
        <v>582</v>
      </c>
      <c r="J38" s="41"/>
      <c r="K38" s="1"/>
      <c r="L38" s="1"/>
      <c r="M38" s="1"/>
    </row>
    <row r="39" spans="2:13" ht="15.75" thickBot="1">
      <c r="B39" s="14">
        <v>8</v>
      </c>
      <c r="C39" s="2">
        <v>8.625</v>
      </c>
      <c r="D39" s="2">
        <v>0.5</v>
      </c>
      <c r="E39" s="2">
        <v>7.625</v>
      </c>
      <c r="F39" s="2">
        <v>805</v>
      </c>
      <c r="G39" s="3">
        <v>883</v>
      </c>
      <c r="J39" s="41"/>
      <c r="K39" s="1"/>
      <c r="L39" s="1"/>
      <c r="M39" s="1"/>
    </row>
    <row r="40" spans="2:13" ht="15.75" thickBot="1">
      <c r="B40" s="14">
        <v>10</v>
      </c>
      <c r="C40" s="2">
        <v>10.75</v>
      </c>
      <c r="D40" s="2">
        <v>0.593</v>
      </c>
      <c r="E40" s="2">
        <v>9.564</v>
      </c>
      <c r="F40" s="2">
        <v>1200</v>
      </c>
      <c r="G40" s="3">
        <v>1309</v>
      </c>
      <c r="J40" s="41"/>
      <c r="K40" s="1"/>
      <c r="L40" s="1"/>
      <c r="M40" s="1"/>
    </row>
    <row r="41" spans="2:13" ht="15.75" thickBot="1">
      <c r="B41" s="14">
        <v>12</v>
      </c>
      <c r="C41" s="2">
        <v>12.75</v>
      </c>
      <c r="D41" s="2">
        <v>0.687</v>
      </c>
      <c r="E41" s="2">
        <v>11376</v>
      </c>
      <c r="F41" s="2">
        <v>1650</v>
      </c>
      <c r="G41" s="3">
        <v>180</v>
      </c>
      <c r="J41" s="41"/>
      <c r="K41" s="1"/>
      <c r="L41" s="1"/>
      <c r="M41" s="1"/>
    </row>
    <row r="42" spans="2:13" ht="15.75" thickBot="1">
      <c r="B42" s="14">
        <v>14</v>
      </c>
      <c r="C42" s="2">
        <v>14</v>
      </c>
      <c r="D42" s="2">
        <v>0.75</v>
      </c>
      <c r="E42" s="2">
        <v>12.5</v>
      </c>
      <c r="F42" s="2">
        <v>1930</v>
      </c>
      <c r="G42" s="3"/>
      <c r="J42" s="41"/>
      <c r="K42" s="1"/>
      <c r="L42" s="1"/>
      <c r="M42" s="1"/>
    </row>
    <row r="43" spans="2:13" ht="15.75" thickBot="1">
      <c r="B43" s="15">
        <v>16</v>
      </c>
      <c r="C43" s="4">
        <v>16</v>
      </c>
      <c r="D43" s="4">
        <v>0.843</v>
      </c>
      <c r="E43" s="4">
        <v>14.314</v>
      </c>
      <c r="F43" s="4">
        <v>2544</v>
      </c>
      <c r="G43" s="13"/>
      <c r="J43" s="41"/>
      <c r="K43" s="1"/>
      <c r="L43" s="1"/>
      <c r="M43" s="1"/>
    </row>
    <row r="44" spans="10:13" ht="15.75" thickTop="1">
      <c r="J44" s="41"/>
      <c r="K44" s="1"/>
      <c r="L44" s="1"/>
      <c r="M44" s="1"/>
    </row>
    <row r="45" spans="1:13" ht="15">
      <c r="A45" s="17"/>
      <c r="B45" s="16"/>
      <c r="J45" s="41"/>
      <c r="K45" s="1"/>
      <c r="L45" s="1"/>
      <c r="M45" s="1"/>
    </row>
    <row r="46" ht="15">
      <c r="A46" s="17"/>
    </row>
    <row r="47" spans="1:2" ht="15">
      <c r="A47" s="17"/>
      <c r="B47" s="1"/>
    </row>
    <row r="48" spans="1:2" ht="15">
      <c r="A48" s="17"/>
      <c r="B48" s="1"/>
    </row>
    <row r="49" spans="1:2" ht="15">
      <c r="A49" s="17"/>
      <c r="B49" s="1"/>
    </row>
    <row r="50" spans="1:2" ht="15">
      <c r="A50" s="17"/>
      <c r="B50" s="1"/>
    </row>
    <row r="51" spans="1:2" ht="15">
      <c r="A51" s="17"/>
      <c r="B51" s="1"/>
    </row>
    <row r="52" spans="1:2" ht="15">
      <c r="A52" s="17"/>
      <c r="B52" s="1"/>
    </row>
    <row r="53" spans="1:2" ht="15">
      <c r="A53" s="17"/>
      <c r="B53" s="1"/>
    </row>
    <row r="54" spans="1:2" ht="15">
      <c r="A54" s="17"/>
      <c r="B54" s="1"/>
    </row>
    <row r="55" spans="1:2" ht="15">
      <c r="A55" s="17"/>
      <c r="B55" s="1"/>
    </row>
    <row r="56" spans="1:2" ht="15">
      <c r="A56" s="17"/>
      <c r="B56" s="1"/>
    </row>
    <row r="57" spans="1:2" ht="15">
      <c r="A57" s="17"/>
      <c r="B57" s="1"/>
    </row>
    <row r="58" spans="1:2" ht="15">
      <c r="A58" s="17"/>
      <c r="B58" s="1"/>
    </row>
    <row r="59" spans="1:2" ht="15">
      <c r="A59" s="17"/>
      <c r="B59" s="1"/>
    </row>
    <row r="60" spans="1:2" ht="15">
      <c r="A60" s="17"/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</sheetData>
  <sheetProtection/>
  <mergeCells count="6">
    <mergeCell ref="B2:G2"/>
    <mergeCell ref="F3:G3"/>
    <mergeCell ref="F4:G4"/>
    <mergeCell ref="B24:G24"/>
    <mergeCell ref="F25:G25"/>
    <mergeCell ref="F26:G26"/>
  </mergeCells>
  <printOptions horizontalCentered="1"/>
  <pageMargins left="0.7" right="0.7" top="0.75" bottom="0.75" header="0.3" footer="0.3"/>
  <pageSetup horizontalDpi="600" verticalDpi="600" orientation="portrait" scale="96" r:id="rId1"/>
  <headerFooter>
    <oddHeader>&amp;C&amp;"-,Bold"&amp;12ASTM 1785 
Standard Dimensions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showGridLines="0" tabSelected="1" view="pageBreakPreview" zoomScaleNormal="55" zoomScaleSheetLayoutView="100" workbookViewId="0" topLeftCell="A1">
      <selection activeCell="K44" sqref="K44:M47"/>
    </sheetView>
  </sheetViews>
  <sheetFormatPr defaultColWidth="9.140625" defaultRowHeight="15"/>
  <cols>
    <col min="1" max="1" width="2.00390625" style="44" customWidth="1"/>
    <col min="2" max="2" width="5.140625" style="44" customWidth="1"/>
    <col min="3" max="9" width="9.140625" style="44" customWidth="1"/>
    <col min="10" max="10" width="18.57421875" style="44" customWidth="1"/>
    <col min="11" max="11" width="12.8515625" style="45" customWidth="1"/>
    <col min="12" max="12" width="7.7109375" style="44" customWidth="1"/>
    <col min="13" max="13" width="22.421875" style="44" customWidth="1"/>
    <col min="14" max="14" width="20.57421875" style="44" customWidth="1"/>
    <col min="15" max="15" width="9.8515625" style="46" customWidth="1"/>
    <col min="16" max="17" width="9.140625" style="46" customWidth="1"/>
    <col min="18" max="16384" width="9.140625" style="44" customWidth="1"/>
  </cols>
  <sheetData>
    <row r="1" ht="6.75" customHeight="1" thickBot="1"/>
    <row r="2" spans="2:14" ht="21.75" customHeight="1">
      <c r="B2" s="47" t="s">
        <v>71</v>
      </c>
      <c r="C2" s="48"/>
      <c r="D2" s="48"/>
      <c r="E2" s="48"/>
      <c r="F2" s="49"/>
      <c r="G2" s="49"/>
      <c r="H2" s="49"/>
      <c r="I2" s="49"/>
      <c r="J2" s="49"/>
      <c r="K2" s="50"/>
      <c r="L2" s="49"/>
      <c r="M2" s="49"/>
      <c r="N2" s="51"/>
    </row>
    <row r="3" spans="2:14" ht="21.75" customHeight="1">
      <c r="B3" s="101" t="s">
        <v>77</v>
      </c>
      <c r="C3" s="63"/>
      <c r="D3" s="63"/>
      <c r="E3" s="63"/>
      <c r="F3" s="63"/>
      <c r="G3" s="52"/>
      <c r="H3" s="53"/>
      <c r="I3" s="53"/>
      <c r="J3" s="53"/>
      <c r="K3" s="54"/>
      <c r="L3" s="53"/>
      <c r="M3" s="53"/>
      <c r="N3" s="55"/>
    </row>
    <row r="4" spans="2:14" ht="15" customHeight="1">
      <c r="B4" s="56"/>
      <c r="C4" s="53"/>
      <c r="D4" s="53"/>
      <c r="E4" s="53"/>
      <c r="F4" s="53"/>
      <c r="G4" s="53"/>
      <c r="H4" s="53"/>
      <c r="I4" s="53"/>
      <c r="J4" s="53"/>
      <c r="K4" s="54"/>
      <c r="L4" s="53"/>
      <c r="M4" s="53"/>
      <c r="N4" s="55"/>
    </row>
    <row r="5" spans="2:14" ht="21.75" customHeight="1">
      <c r="B5" s="146" t="s">
        <v>37</v>
      </c>
      <c r="C5" s="57" t="s">
        <v>75</v>
      </c>
      <c r="D5" s="58"/>
      <c r="E5" s="58"/>
      <c r="F5" s="58"/>
      <c r="G5" s="58"/>
      <c r="H5" s="58"/>
      <c r="I5" s="58"/>
      <c r="J5" s="58"/>
      <c r="K5" s="174"/>
      <c r="L5" s="112" t="str">
        <f>IF(K8=1,"Sq. Ft.",IF(K8=2,"Acres","Please Enter the Contributing Drainage Area"))</f>
        <v>Please Enter the Contributing Drainage Area</v>
      </c>
      <c r="M5" s="113"/>
      <c r="N5" s="114"/>
    </row>
    <row r="6" spans="2:14" ht="21.75" customHeight="1">
      <c r="B6" s="165"/>
      <c r="C6" s="59" t="s">
        <v>57</v>
      </c>
      <c r="D6" s="60"/>
      <c r="E6" s="60"/>
      <c r="F6" s="60"/>
      <c r="G6" s="60"/>
      <c r="H6" s="60"/>
      <c r="I6" s="60"/>
      <c r="J6" s="60"/>
      <c r="K6" s="175"/>
      <c r="L6" s="115"/>
      <c r="M6" s="116"/>
      <c r="N6" s="117"/>
    </row>
    <row r="7" spans="2:14" ht="15" customHeight="1">
      <c r="B7" s="61"/>
      <c r="C7" s="62"/>
      <c r="D7" s="63"/>
      <c r="E7" s="63"/>
      <c r="F7" s="63"/>
      <c r="G7" s="63"/>
      <c r="H7" s="63"/>
      <c r="I7" s="63"/>
      <c r="J7" s="63"/>
      <c r="K7" s="64"/>
      <c r="L7" s="62"/>
      <c r="M7" s="62"/>
      <c r="N7" s="55"/>
    </row>
    <row r="8" spans="2:14" ht="21.75" customHeight="1">
      <c r="B8" s="146" t="s">
        <v>38</v>
      </c>
      <c r="C8" s="57" t="s">
        <v>50</v>
      </c>
      <c r="D8" s="58"/>
      <c r="E8" s="58"/>
      <c r="F8" s="58"/>
      <c r="G8" s="58"/>
      <c r="H8" s="58"/>
      <c r="I8" s="58"/>
      <c r="J8" s="58"/>
      <c r="K8" s="130"/>
      <c r="L8" s="112" t="str">
        <f>IF(K8=1,"Sq. Ft. selected",IF(K8=2,"Acres is Selected for the drainage area.",IF(K8=3,"Sq. Mi. Selected","Please enter a 1 or a 2")))</f>
        <v>Please enter a 1 or a 2</v>
      </c>
      <c r="M8" s="113"/>
      <c r="N8" s="114"/>
    </row>
    <row r="9" spans="2:14" ht="21.75" customHeight="1">
      <c r="B9" s="165"/>
      <c r="C9" s="65" t="s">
        <v>51</v>
      </c>
      <c r="D9" s="60"/>
      <c r="E9" s="60"/>
      <c r="F9" s="60"/>
      <c r="G9" s="60"/>
      <c r="H9" s="60"/>
      <c r="I9" s="60"/>
      <c r="J9" s="60"/>
      <c r="K9" s="131"/>
      <c r="L9" s="115"/>
      <c r="M9" s="116"/>
      <c r="N9" s="117"/>
    </row>
    <row r="10" spans="2:18" ht="21.75" customHeight="1">
      <c r="B10" s="61"/>
      <c r="C10" s="66"/>
      <c r="D10" s="63"/>
      <c r="E10" s="63"/>
      <c r="F10" s="63"/>
      <c r="G10" s="63"/>
      <c r="H10" s="63"/>
      <c r="I10" s="63"/>
      <c r="J10" s="63"/>
      <c r="K10" s="67"/>
      <c r="L10" s="62"/>
      <c r="M10" s="62"/>
      <c r="N10" s="55"/>
      <c r="O10" s="68"/>
      <c r="P10" s="68"/>
      <c r="Q10" s="68"/>
      <c r="R10" s="53"/>
    </row>
    <row r="11" spans="2:18" ht="21.75" customHeight="1">
      <c r="B11" s="146" t="s">
        <v>39</v>
      </c>
      <c r="C11" s="57" t="s">
        <v>58</v>
      </c>
      <c r="D11" s="58"/>
      <c r="E11" s="58"/>
      <c r="F11" s="58"/>
      <c r="G11" s="58"/>
      <c r="H11" s="58"/>
      <c r="I11" s="58"/>
      <c r="J11" s="58"/>
      <c r="K11" s="124"/>
      <c r="L11" s="178" t="str">
        <f>IF(K11=0,"Value is currently set at 0%",IF(K11&gt;100,"Value is Invalid","%"))</f>
        <v>Value is currently set at 0%</v>
      </c>
      <c r="M11" s="160"/>
      <c r="N11" s="114"/>
      <c r="O11" s="53"/>
      <c r="P11" s="69"/>
      <c r="Q11" s="70"/>
      <c r="R11" s="53"/>
    </row>
    <row r="12" spans="2:18" ht="21.75" customHeight="1">
      <c r="B12" s="165"/>
      <c r="C12" s="65" t="s">
        <v>36</v>
      </c>
      <c r="D12" s="60"/>
      <c r="E12" s="60"/>
      <c r="F12" s="60"/>
      <c r="G12" s="60"/>
      <c r="H12" s="60"/>
      <c r="I12" s="60"/>
      <c r="J12" s="60"/>
      <c r="K12" s="131"/>
      <c r="L12" s="121"/>
      <c r="M12" s="163"/>
      <c r="N12" s="117"/>
      <c r="O12" s="53"/>
      <c r="P12" s="71"/>
      <c r="Q12" s="70"/>
      <c r="R12" s="53"/>
    </row>
    <row r="13" spans="1:18" ht="15" customHeight="1">
      <c r="A13" s="53"/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62"/>
      <c r="M13" s="62"/>
      <c r="N13" s="74"/>
      <c r="O13" s="53"/>
      <c r="P13" s="71"/>
      <c r="Q13" s="70"/>
      <c r="R13" s="53"/>
    </row>
    <row r="14" spans="2:18" ht="21.75" customHeight="1">
      <c r="B14" s="146" t="s">
        <v>40</v>
      </c>
      <c r="C14" s="75" t="s">
        <v>52</v>
      </c>
      <c r="D14" s="58"/>
      <c r="E14" s="58"/>
      <c r="F14" s="58"/>
      <c r="G14" s="58"/>
      <c r="H14" s="58"/>
      <c r="I14" s="58"/>
      <c r="J14" s="58"/>
      <c r="K14" s="124"/>
      <c r="L14" s="178" t="str">
        <f>IF(K14=0,"Value is currently set at 0%",IF(K14&gt;100,"Value is Invalid","%"))</f>
        <v>Value is currently set at 0%</v>
      </c>
      <c r="M14" s="160"/>
      <c r="N14" s="114"/>
      <c r="O14" s="53"/>
      <c r="P14" s="71"/>
      <c r="Q14" s="70"/>
      <c r="R14" s="53"/>
    </row>
    <row r="15" spans="2:18" ht="21.75" customHeight="1">
      <c r="B15" s="168"/>
      <c r="C15" s="76" t="s">
        <v>44</v>
      </c>
      <c r="D15" s="60"/>
      <c r="E15" s="60"/>
      <c r="F15" s="60"/>
      <c r="G15" s="60"/>
      <c r="H15" s="60"/>
      <c r="I15" s="60"/>
      <c r="J15" s="60"/>
      <c r="K15" s="131"/>
      <c r="L15" s="121"/>
      <c r="M15" s="163"/>
      <c r="N15" s="117"/>
      <c r="O15" s="53"/>
      <c r="P15" s="71"/>
      <c r="Q15" s="70"/>
      <c r="R15" s="53"/>
    </row>
    <row r="16" spans="2:18" ht="21.75" customHeight="1">
      <c r="B16" s="168"/>
      <c r="C16" s="75" t="s">
        <v>49</v>
      </c>
      <c r="D16" s="58"/>
      <c r="E16" s="58"/>
      <c r="F16" s="58"/>
      <c r="G16" s="58"/>
      <c r="H16" s="58"/>
      <c r="I16" s="58"/>
      <c r="J16" s="77"/>
      <c r="K16" s="124"/>
      <c r="L16" s="112" t="str">
        <f>IF(K16=0,"Value is currently set at 0.  If the % above is 0, this is okay.  Else, please enter the appropriate value.",IF(K16&gt;0.6,"Value Selected is invalid","Value has been entered."))</f>
        <v>Value is currently set at 0.  If the % above is 0, this is okay.  Else, please enter the appropriate value.</v>
      </c>
      <c r="M16" s="113"/>
      <c r="N16" s="114"/>
      <c r="O16" s="53"/>
      <c r="P16" s="71"/>
      <c r="Q16" s="70"/>
      <c r="R16" s="53"/>
    </row>
    <row r="17" spans="2:18" ht="21.75" customHeight="1">
      <c r="B17" s="168"/>
      <c r="C17" s="78" t="s">
        <v>59</v>
      </c>
      <c r="D17" s="79"/>
      <c r="E17" s="79"/>
      <c r="F17" s="79"/>
      <c r="G17" s="79"/>
      <c r="H17" s="79"/>
      <c r="I17" s="79"/>
      <c r="J17" s="80"/>
      <c r="K17" s="176"/>
      <c r="L17" s="179"/>
      <c r="M17" s="180"/>
      <c r="N17" s="181"/>
      <c r="O17" s="53"/>
      <c r="P17" s="71"/>
      <c r="Q17" s="70"/>
      <c r="R17" s="53"/>
    </row>
    <row r="18" spans="2:18" ht="21.75" customHeight="1">
      <c r="B18" s="168"/>
      <c r="C18" s="78" t="s">
        <v>60</v>
      </c>
      <c r="D18" s="79"/>
      <c r="E18" s="79"/>
      <c r="F18" s="79"/>
      <c r="G18" s="79"/>
      <c r="H18" s="79"/>
      <c r="I18" s="79"/>
      <c r="J18" s="80"/>
      <c r="K18" s="176"/>
      <c r="L18" s="179"/>
      <c r="M18" s="180"/>
      <c r="N18" s="181"/>
      <c r="O18" s="53"/>
      <c r="P18" s="71"/>
      <c r="Q18" s="70"/>
      <c r="R18" s="53"/>
    </row>
    <row r="19" spans="2:18" ht="21.75" customHeight="1">
      <c r="B19" s="168"/>
      <c r="C19" s="78" t="s">
        <v>61</v>
      </c>
      <c r="D19" s="79"/>
      <c r="E19" s="79"/>
      <c r="F19" s="79"/>
      <c r="G19" s="79"/>
      <c r="H19" s="79"/>
      <c r="I19" s="79"/>
      <c r="J19" s="80"/>
      <c r="K19" s="176"/>
      <c r="L19" s="179"/>
      <c r="M19" s="180"/>
      <c r="N19" s="181"/>
      <c r="O19" s="53"/>
      <c r="P19" s="71"/>
      <c r="Q19" s="70"/>
      <c r="R19" s="53"/>
    </row>
    <row r="20" spans="2:18" ht="21.75" customHeight="1">
      <c r="B20" s="148"/>
      <c r="C20" s="121" t="s">
        <v>53</v>
      </c>
      <c r="D20" s="122"/>
      <c r="E20" s="122"/>
      <c r="F20" s="122"/>
      <c r="G20" s="122"/>
      <c r="H20" s="122"/>
      <c r="I20" s="122"/>
      <c r="J20" s="123"/>
      <c r="K20" s="177"/>
      <c r="L20" s="155"/>
      <c r="M20" s="156"/>
      <c r="N20" s="117"/>
      <c r="O20" s="53"/>
      <c r="P20" s="71"/>
      <c r="Q20" s="70"/>
      <c r="R20" s="53"/>
    </row>
    <row r="21" spans="1:18" ht="15" customHeight="1">
      <c r="A21" s="53"/>
      <c r="B21" s="61"/>
      <c r="C21" s="66"/>
      <c r="D21" s="63"/>
      <c r="E21" s="63"/>
      <c r="F21" s="63"/>
      <c r="G21" s="63"/>
      <c r="H21" s="63"/>
      <c r="I21" s="63"/>
      <c r="J21" s="63"/>
      <c r="K21" s="81"/>
      <c r="L21" s="62"/>
      <c r="M21" s="62"/>
      <c r="N21" s="74"/>
      <c r="O21" s="53"/>
      <c r="P21" s="71"/>
      <c r="Q21" s="70"/>
      <c r="R21" s="53"/>
    </row>
    <row r="22" spans="1:18" ht="21.75" customHeight="1">
      <c r="A22" s="82"/>
      <c r="B22" s="146" t="s">
        <v>29</v>
      </c>
      <c r="C22" s="57" t="s">
        <v>73</v>
      </c>
      <c r="D22" s="58"/>
      <c r="E22" s="58"/>
      <c r="F22" s="58"/>
      <c r="G22" s="58"/>
      <c r="H22" s="58"/>
      <c r="I22" s="58"/>
      <c r="J22" s="58"/>
      <c r="K22" s="124"/>
      <c r="L22" s="178" t="str">
        <f>IF(K22=0,"Value is currently set at 0%",IF(K22&gt;100,"Value is Invalid","%"))</f>
        <v>Value is currently set at 0%</v>
      </c>
      <c r="M22" s="113"/>
      <c r="N22" s="114"/>
      <c r="O22" s="53"/>
      <c r="P22" s="71"/>
      <c r="Q22" s="70"/>
      <c r="R22" s="53"/>
    </row>
    <row r="23" spans="1:18" ht="21.75" customHeight="1">
      <c r="A23" s="82"/>
      <c r="B23" s="168"/>
      <c r="C23" s="65" t="s">
        <v>74</v>
      </c>
      <c r="D23" s="60"/>
      <c r="E23" s="60"/>
      <c r="F23" s="60"/>
      <c r="G23" s="60"/>
      <c r="H23" s="60"/>
      <c r="I23" s="60"/>
      <c r="J23" s="60"/>
      <c r="K23" s="131"/>
      <c r="L23" s="115"/>
      <c r="M23" s="116"/>
      <c r="N23" s="117"/>
      <c r="O23" s="53"/>
      <c r="P23" s="71"/>
      <c r="Q23" s="70"/>
      <c r="R23" s="53"/>
    </row>
    <row r="24" spans="1:18" ht="21.75" customHeight="1">
      <c r="A24" s="82"/>
      <c r="B24" s="168"/>
      <c r="C24" s="57" t="s">
        <v>49</v>
      </c>
      <c r="D24" s="58"/>
      <c r="E24" s="58"/>
      <c r="F24" s="58"/>
      <c r="G24" s="58"/>
      <c r="H24" s="58"/>
      <c r="I24" s="58"/>
      <c r="J24" s="58"/>
      <c r="K24" s="124"/>
      <c r="L24" s="112" t="str">
        <f>IF(K24=0,"Value is currently set at 0.  If the % above is 0, this is okay.  Else, please enter the appropriate value.",IF(K24&gt;0.6,"Value Selected is invalid","Value has been entered."))</f>
        <v>Value is currently set at 0.  If the % above is 0, this is okay.  Else, please enter the appropriate value.</v>
      </c>
      <c r="M24" s="182"/>
      <c r="N24" s="114"/>
      <c r="O24" s="53"/>
      <c r="P24" s="71"/>
      <c r="Q24" s="70"/>
      <c r="R24" s="53"/>
    </row>
    <row r="25" spans="1:18" ht="21.75" customHeight="1">
      <c r="A25" s="82"/>
      <c r="B25" s="168"/>
      <c r="C25" s="83" t="s">
        <v>59</v>
      </c>
      <c r="D25" s="79"/>
      <c r="E25" s="79"/>
      <c r="F25" s="79"/>
      <c r="G25" s="79"/>
      <c r="H25" s="79"/>
      <c r="I25" s="79"/>
      <c r="J25" s="79"/>
      <c r="K25" s="125"/>
      <c r="L25" s="183"/>
      <c r="M25" s="184"/>
      <c r="N25" s="181"/>
      <c r="O25" s="53"/>
      <c r="P25" s="71"/>
      <c r="Q25" s="70"/>
      <c r="R25" s="53"/>
    </row>
    <row r="26" spans="1:18" ht="21.75" customHeight="1">
      <c r="A26" s="82"/>
      <c r="B26" s="168"/>
      <c r="C26" s="78" t="s">
        <v>60</v>
      </c>
      <c r="D26" s="79"/>
      <c r="E26" s="79"/>
      <c r="F26" s="79"/>
      <c r="G26" s="79"/>
      <c r="H26" s="79"/>
      <c r="I26" s="79"/>
      <c r="J26" s="79"/>
      <c r="K26" s="125"/>
      <c r="L26" s="183"/>
      <c r="M26" s="184"/>
      <c r="N26" s="181"/>
      <c r="O26" s="53"/>
      <c r="P26" s="71"/>
      <c r="Q26" s="70"/>
      <c r="R26" s="53"/>
    </row>
    <row r="27" spans="1:18" ht="21.75" customHeight="1">
      <c r="A27" s="82"/>
      <c r="B27" s="168"/>
      <c r="C27" s="83" t="s">
        <v>61</v>
      </c>
      <c r="D27" s="79"/>
      <c r="E27" s="79"/>
      <c r="F27" s="79"/>
      <c r="G27" s="79"/>
      <c r="H27" s="79"/>
      <c r="I27" s="79"/>
      <c r="J27" s="79"/>
      <c r="K27" s="125"/>
      <c r="L27" s="183"/>
      <c r="M27" s="184"/>
      <c r="N27" s="181"/>
      <c r="O27" s="53"/>
      <c r="P27" s="71"/>
      <c r="Q27" s="70"/>
      <c r="R27" s="53"/>
    </row>
    <row r="28" spans="1:18" ht="21.75" customHeight="1">
      <c r="A28" s="82"/>
      <c r="B28" s="165"/>
      <c r="C28" s="121" t="s">
        <v>53</v>
      </c>
      <c r="D28" s="122"/>
      <c r="E28" s="122"/>
      <c r="F28" s="122"/>
      <c r="G28" s="122"/>
      <c r="H28" s="122"/>
      <c r="I28" s="122"/>
      <c r="J28" s="123"/>
      <c r="K28" s="126"/>
      <c r="L28" s="185"/>
      <c r="M28" s="122"/>
      <c r="N28" s="117"/>
      <c r="O28" s="68"/>
      <c r="P28" s="68"/>
      <c r="Q28" s="68"/>
      <c r="R28" s="53"/>
    </row>
    <row r="29" spans="2:14" ht="15" customHeight="1">
      <c r="B29" s="61"/>
      <c r="C29" s="66"/>
      <c r="D29" s="63"/>
      <c r="E29" s="63"/>
      <c r="F29" s="63"/>
      <c r="G29" s="63"/>
      <c r="H29" s="63"/>
      <c r="I29" s="63"/>
      <c r="J29" s="63"/>
      <c r="K29" s="81"/>
      <c r="L29" s="62"/>
      <c r="M29" s="62"/>
      <c r="N29" s="55"/>
    </row>
    <row r="30" spans="2:15" ht="21.75" customHeight="1">
      <c r="B30" s="146" t="s">
        <v>30</v>
      </c>
      <c r="C30" s="160" t="s">
        <v>35</v>
      </c>
      <c r="D30" s="161"/>
      <c r="E30" s="161"/>
      <c r="F30" s="161"/>
      <c r="G30" s="161"/>
      <c r="H30" s="161"/>
      <c r="I30" s="161"/>
      <c r="J30" s="161"/>
      <c r="K30" s="124"/>
      <c r="L30" s="149" t="str">
        <f>IF(K30&gt;0,"feet, This is Distance F.","Enter Distance in feet")</f>
        <v>Enter Distance in feet</v>
      </c>
      <c r="M30" s="161"/>
      <c r="N30" s="114"/>
      <c r="O30" s="70"/>
    </row>
    <row r="31" spans="2:15" ht="21.75" customHeight="1">
      <c r="B31" s="165"/>
      <c r="C31" s="162"/>
      <c r="D31" s="162"/>
      <c r="E31" s="162"/>
      <c r="F31" s="162"/>
      <c r="G31" s="162"/>
      <c r="H31" s="162"/>
      <c r="I31" s="162"/>
      <c r="J31" s="162"/>
      <c r="K31" s="131"/>
      <c r="L31" s="172"/>
      <c r="M31" s="162"/>
      <c r="N31" s="117"/>
      <c r="O31" s="70"/>
    </row>
    <row r="32" spans="2:14" ht="15" customHeight="1">
      <c r="B32" s="61"/>
      <c r="C32" s="63"/>
      <c r="D32" s="63"/>
      <c r="E32" s="63"/>
      <c r="F32" s="63"/>
      <c r="G32" s="63"/>
      <c r="H32" s="63"/>
      <c r="I32" s="63"/>
      <c r="J32" s="63"/>
      <c r="K32" s="81"/>
      <c r="L32" s="63"/>
      <c r="M32" s="63"/>
      <c r="N32" s="84"/>
    </row>
    <row r="33" spans="2:16" ht="21.75" customHeight="1">
      <c r="B33" s="85" t="s">
        <v>41</v>
      </c>
      <c r="C33" s="127" t="s">
        <v>54</v>
      </c>
      <c r="D33" s="166"/>
      <c r="E33" s="166"/>
      <c r="F33" s="166"/>
      <c r="G33" s="166"/>
      <c r="H33" s="166"/>
      <c r="I33" s="166"/>
      <c r="J33" s="167"/>
      <c r="K33" s="43"/>
      <c r="L33" s="127" t="str">
        <f>IF(K33&gt;0,"feet","Value is currently set at 0 feet")</f>
        <v>Value is currently set at 0 feet</v>
      </c>
      <c r="M33" s="128"/>
      <c r="N33" s="132" t="str">
        <f>IF(K30=0,"Enter Distance F",IF(K33+K34+K35=K30,"Distances entered add up to Distance F, OK","Check that Distances G, H, &amp; I  add up to Distance F"))</f>
        <v>Enter Distance F</v>
      </c>
      <c r="O33" s="53"/>
      <c r="P33" s="44"/>
    </row>
    <row r="34" spans="2:16" ht="21.75" customHeight="1">
      <c r="B34" s="85" t="s">
        <v>42</v>
      </c>
      <c r="C34" s="86" t="s">
        <v>55</v>
      </c>
      <c r="D34" s="87"/>
      <c r="E34" s="87"/>
      <c r="F34" s="87"/>
      <c r="G34" s="87"/>
      <c r="H34" s="87"/>
      <c r="I34" s="87"/>
      <c r="J34" s="87"/>
      <c r="K34" s="43"/>
      <c r="L34" s="118" t="str">
        <f>IF(K33&gt;0,"feet","Value is currently set at 0 feet")</f>
        <v>Value is currently set at 0 feet</v>
      </c>
      <c r="M34" s="173"/>
      <c r="N34" s="170"/>
      <c r="O34" s="53"/>
      <c r="P34" s="44"/>
    </row>
    <row r="35" spans="2:16" ht="21.75" customHeight="1">
      <c r="B35" s="85" t="s">
        <v>43</v>
      </c>
      <c r="C35" s="65" t="s">
        <v>56</v>
      </c>
      <c r="D35" s="60"/>
      <c r="E35" s="60"/>
      <c r="F35" s="60"/>
      <c r="G35" s="60"/>
      <c r="H35" s="60"/>
      <c r="I35" s="60"/>
      <c r="J35" s="60"/>
      <c r="K35" s="43"/>
      <c r="L35" s="118" t="str">
        <f>IF(K33&gt;0,"feet","Value is currently set at 0 feet")</f>
        <v>Value is currently set at 0 feet</v>
      </c>
      <c r="M35" s="173"/>
      <c r="N35" s="171"/>
      <c r="O35" s="53"/>
      <c r="P35" s="44"/>
    </row>
    <row r="36" spans="2:14" ht="15" customHeight="1">
      <c r="B36" s="61"/>
      <c r="C36" s="63"/>
      <c r="D36" s="63"/>
      <c r="E36" s="63"/>
      <c r="F36" s="63"/>
      <c r="G36" s="63"/>
      <c r="H36" s="63"/>
      <c r="I36" s="63"/>
      <c r="J36" s="63"/>
      <c r="K36" s="81"/>
      <c r="L36" s="88"/>
      <c r="M36" s="88"/>
      <c r="N36" s="89"/>
    </row>
    <row r="37" spans="2:14" ht="21.75" customHeight="1">
      <c r="B37" s="146" t="s">
        <v>45</v>
      </c>
      <c r="C37" s="160" t="s">
        <v>48</v>
      </c>
      <c r="D37" s="160"/>
      <c r="E37" s="160"/>
      <c r="F37" s="160"/>
      <c r="G37" s="160"/>
      <c r="H37" s="160"/>
      <c r="I37" s="160"/>
      <c r="J37" s="160"/>
      <c r="K37" s="124"/>
      <c r="L37" s="118" t="str">
        <f>IF(K37&gt;0,"feet","Value is currently set at 0")</f>
        <v>Value is currently set at 0</v>
      </c>
      <c r="M37" s="169"/>
      <c r="N37" s="120"/>
    </row>
    <row r="38" spans="2:14" ht="21.75" customHeight="1">
      <c r="B38" s="164"/>
      <c r="C38" s="163"/>
      <c r="D38" s="163"/>
      <c r="E38" s="163"/>
      <c r="F38" s="163"/>
      <c r="G38" s="163"/>
      <c r="H38" s="163"/>
      <c r="I38" s="163"/>
      <c r="J38" s="163"/>
      <c r="K38" s="131"/>
      <c r="L38" s="169"/>
      <c r="M38" s="169"/>
      <c r="N38" s="120"/>
    </row>
    <row r="39" spans="2:14" ht="15" customHeight="1">
      <c r="B39" s="56"/>
      <c r="C39" s="53"/>
      <c r="D39" s="53"/>
      <c r="E39" s="53"/>
      <c r="F39" s="53"/>
      <c r="G39" s="53"/>
      <c r="H39" s="53"/>
      <c r="I39" s="53"/>
      <c r="J39" s="53"/>
      <c r="K39" s="54"/>
      <c r="L39" s="53"/>
      <c r="M39" s="53"/>
      <c r="N39" s="55"/>
    </row>
    <row r="40" spans="2:14" ht="21.75" customHeight="1">
      <c r="B40" s="85" t="s">
        <v>46</v>
      </c>
      <c r="C40" s="127" t="s">
        <v>67</v>
      </c>
      <c r="D40" s="128"/>
      <c r="E40" s="128"/>
      <c r="F40" s="128"/>
      <c r="G40" s="128"/>
      <c r="H40" s="128"/>
      <c r="I40" s="128"/>
      <c r="J40" s="129"/>
      <c r="K40" s="43"/>
      <c r="L40" s="118" t="str">
        <f>IF(K40=0,"Enter Y or N",IF(K40="Y","Proceed to Step L","Proceed to Step N"))</f>
        <v>Enter Y or N</v>
      </c>
      <c r="M40" s="119"/>
      <c r="N40" s="120"/>
    </row>
    <row r="41" spans="2:14" ht="21.75" customHeight="1">
      <c r="B41" s="85" t="s">
        <v>47</v>
      </c>
      <c r="C41" s="127" t="s">
        <v>70</v>
      </c>
      <c r="D41" s="128"/>
      <c r="E41" s="128"/>
      <c r="F41" s="128"/>
      <c r="G41" s="128"/>
      <c r="H41" s="128"/>
      <c r="I41" s="128"/>
      <c r="J41" s="129"/>
      <c r="K41" s="43"/>
      <c r="L41" s="118" t="str">
        <f>IF(K41=0,"Please Enter the U.S. State","Proceed to M")</f>
        <v>Please Enter the U.S. State</v>
      </c>
      <c r="M41" s="119"/>
      <c r="N41" s="120"/>
    </row>
    <row r="42" spans="2:14" ht="21.75" customHeight="1">
      <c r="B42" s="85" t="s">
        <v>62</v>
      </c>
      <c r="C42" s="127" t="s">
        <v>64</v>
      </c>
      <c r="D42" s="128"/>
      <c r="E42" s="128"/>
      <c r="F42" s="128"/>
      <c r="G42" s="128"/>
      <c r="H42" s="128"/>
      <c r="I42" s="128"/>
      <c r="J42" s="129"/>
      <c r="K42" s="43"/>
      <c r="L42" s="118" t="str">
        <f>IF(K42=0,"Please Enter the State County or Parish","Proceed to O.")</f>
        <v>Please Enter the State County or Parish</v>
      </c>
      <c r="M42" s="119"/>
      <c r="N42" s="120"/>
    </row>
    <row r="43" spans="2:14" ht="15" customHeight="1">
      <c r="B43" s="90"/>
      <c r="C43" s="53"/>
      <c r="D43" s="53"/>
      <c r="E43" s="53"/>
      <c r="F43" s="53"/>
      <c r="G43" s="53"/>
      <c r="H43" s="53"/>
      <c r="I43" s="53"/>
      <c r="J43" s="53"/>
      <c r="K43" s="54"/>
      <c r="L43" s="53"/>
      <c r="M43" s="53"/>
      <c r="N43" s="55"/>
    </row>
    <row r="44" spans="2:14" ht="21.75" customHeight="1">
      <c r="B44" s="146" t="s">
        <v>63</v>
      </c>
      <c r="C44" s="149" t="s">
        <v>65</v>
      </c>
      <c r="D44" s="150"/>
      <c r="E44" s="150"/>
      <c r="F44" s="150"/>
      <c r="G44" s="150"/>
      <c r="H44" s="150"/>
      <c r="I44" s="150"/>
      <c r="J44" s="151"/>
      <c r="K44" s="137"/>
      <c r="L44" s="138"/>
      <c r="M44" s="139"/>
      <c r="N44" s="132" t="str">
        <f>IF(K44=0,"If your project is not in the United States, a country or territory must be provided.","Proceed to O")</f>
        <v>If your project is not in the United States, a country or territory must be provided.</v>
      </c>
    </row>
    <row r="45" spans="2:14" ht="21.75" customHeight="1">
      <c r="B45" s="147"/>
      <c r="C45" s="152"/>
      <c r="D45" s="153"/>
      <c r="E45" s="153"/>
      <c r="F45" s="153"/>
      <c r="G45" s="153"/>
      <c r="H45" s="153"/>
      <c r="I45" s="153"/>
      <c r="J45" s="154"/>
      <c r="K45" s="140"/>
      <c r="L45" s="141"/>
      <c r="M45" s="142"/>
      <c r="N45" s="135"/>
    </row>
    <row r="46" spans="2:14" ht="21.75" customHeight="1">
      <c r="B46" s="147"/>
      <c r="C46" s="152"/>
      <c r="D46" s="153"/>
      <c r="E46" s="153"/>
      <c r="F46" s="153"/>
      <c r="G46" s="153"/>
      <c r="H46" s="153"/>
      <c r="I46" s="153"/>
      <c r="J46" s="154"/>
      <c r="K46" s="140"/>
      <c r="L46" s="141"/>
      <c r="M46" s="142"/>
      <c r="N46" s="135"/>
    </row>
    <row r="47" spans="2:14" ht="21.75" customHeight="1">
      <c r="B47" s="148"/>
      <c r="C47" s="155"/>
      <c r="D47" s="156"/>
      <c r="E47" s="156"/>
      <c r="F47" s="156"/>
      <c r="G47" s="156"/>
      <c r="H47" s="156"/>
      <c r="I47" s="156"/>
      <c r="J47" s="157"/>
      <c r="K47" s="143"/>
      <c r="L47" s="144"/>
      <c r="M47" s="145"/>
      <c r="N47" s="136"/>
    </row>
    <row r="48" spans="2:14" ht="15" customHeight="1">
      <c r="B48" s="91"/>
      <c r="C48" s="92"/>
      <c r="D48" s="92"/>
      <c r="E48" s="92"/>
      <c r="F48" s="92"/>
      <c r="G48" s="92"/>
      <c r="H48" s="92"/>
      <c r="I48" s="92"/>
      <c r="J48" s="92"/>
      <c r="K48" s="93"/>
      <c r="L48" s="93"/>
      <c r="M48" s="93"/>
      <c r="N48" s="74"/>
    </row>
    <row r="49" spans="2:14" ht="21.75" customHeight="1">
      <c r="B49" s="146" t="s">
        <v>66</v>
      </c>
      <c r="C49" s="149" t="s">
        <v>69</v>
      </c>
      <c r="D49" s="150"/>
      <c r="E49" s="150"/>
      <c r="F49" s="150"/>
      <c r="G49" s="150"/>
      <c r="H49" s="150"/>
      <c r="I49" s="150"/>
      <c r="J49" s="151"/>
      <c r="K49" s="137"/>
      <c r="L49" s="138"/>
      <c r="M49" s="138"/>
      <c r="N49" s="132" t="str">
        <f>IF(K49=0,"This field is optional, but recommended","Proceed to P")</f>
        <v>This field is optional, but recommended</v>
      </c>
    </row>
    <row r="50" spans="2:14" ht="21.75" customHeight="1">
      <c r="B50" s="147"/>
      <c r="C50" s="152"/>
      <c r="D50" s="153"/>
      <c r="E50" s="153"/>
      <c r="F50" s="153"/>
      <c r="G50" s="153"/>
      <c r="H50" s="153"/>
      <c r="I50" s="153"/>
      <c r="J50" s="154"/>
      <c r="K50" s="140"/>
      <c r="L50" s="141"/>
      <c r="M50" s="141"/>
      <c r="N50" s="133"/>
    </row>
    <row r="51" spans="2:14" ht="21.75" customHeight="1">
      <c r="B51" s="147"/>
      <c r="C51" s="152"/>
      <c r="D51" s="153"/>
      <c r="E51" s="153"/>
      <c r="F51" s="153"/>
      <c r="G51" s="153"/>
      <c r="H51" s="153"/>
      <c r="I51" s="153"/>
      <c r="J51" s="154"/>
      <c r="K51" s="140"/>
      <c r="L51" s="141"/>
      <c r="M51" s="141"/>
      <c r="N51" s="133"/>
    </row>
    <row r="52" spans="2:14" ht="21.75" customHeight="1">
      <c r="B52" s="147"/>
      <c r="C52" s="152"/>
      <c r="D52" s="153"/>
      <c r="E52" s="153"/>
      <c r="F52" s="153"/>
      <c r="G52" s="153"/>
      <c r="H52" s="153"/>
      <c r="I52" s="153"/>
      <c r="J52" s="154"/>
      <c r="K52" s="140"/>
      <c r="L52" s="141"/>
      <c r="M52" s="141"/>
      <c r="N52" s="133"/>
    </row>
    <row r="53" spans="2:14" ht="21.75" customHeight="1">
      <c r="B53" s="148"/>
      <c r="C53" s="155"/>
      <c r="D53" s="156"/>
      <c r="E53" s="156"/>
      <c r="F53" s="156"/>
      <c r="G53" s="156"/>
      <c r="H53" s="156"/>
      <c r="I53" s="156"/>
      <c r="J53" s="157"/>
      <c r="K53" s="143"/>
      <c r="L53" s="144"/>
      <c r="M53" s="144"/>
      <c r="N53" s="134"/>
    </row>
    <row r="54" spans="2:14" ht="15" customHeight="1">
      <c r="B54" s="56"/>
      <c r="C54" s="53"/>
      <c r="D54" s="53"/>
      <c r="E54" s="53"/>
      <c r="F54" s="53"/>
      <c r="G54" s="53"/>
      <c r="H54" s="53"/>
      <c r="I54" s="53"/>
      <c r="J54" s="53"/>
      <c r="K54" s="54"/>
      <c r="L54" s="53"/>
      <c r="M54" s="53"/>
      <c r="N54" s="55"/>
    </row>
    <row r="55" spans="2:15" ht="21.75" customHeight="1">
      <c r="B55" s="158" t="s">
        <v>68</v>
      </c>
      <c r="C55" s="75" t="s">
        <v>76</v>
      </c>
      <c r="D55" s="58"/>
      <c r="E55" s="58"/>
      <c r="F55" s="58"/>
      <c r="G55" s="58"/>
      <c r="H55" s="58"/>
      <c r="I55" s="58"/>
      <c r="J55" s="58"/>
      <c r="K55" s="94"/>
      <c r="L55" s="58"/>
      <c r="M55" s="58"/>
      <c r="N55" s="95"/>
      <c r="O55" s="68"/>
    </row>
    <row r="56" spans="2:15" ht="21.75" customHeight="1" thickBot="1">
      <c r="B56" s="159"/>
      <c r="C56" s="96" t="s">
        <v>72</v>
      </c>
      <c r="D56" s="97"/>
      <c r="E56" s="97"/>
      <c r="F56" s="97"/>
      <c r="G56" s="97"/>
      <c r="H56" s="97"/>
      <c r="I56" s="97"/>
      <c r="J56" s="97"/>
      <c r="K56" s="98"/>
      <c r="L56" s="97"/>
      <c r="M56" s="97"/>
      <c r="N56" s="99"/>
      <c r="O56" s="68"/>
    </row>
    <row r="57" spans="2:15" ht="15">
      <c r="B57" s="100"/>
      <c r="O57" s="68"/>
    </row>
    <row r="58" ht="15">
      <c r="B58" s="100"/>
    </row>
    <row r="59" ht="15">
      <c r="B59" s="100"/>
    </row>
  </sheetData>
  <sheetProtection password="F155" sheet="1" selectLockedCells="1"/>
  <mergeCells count="49">
    <mergeCell ref="L11:N12"/>
    <mergeCell ref="L14:N15"/>
    <mergeCell ref="L16:N20"/>
    <mergeCell ref="L22:N23"/>
    <mergeCell ref="L24:N28"/>
    <mergeCell ref="C20:J20"/>
    <mergeCell ref="B5:B6"/>
    <mergeCell ref="B8:B9"/>
    <mergeCell ref="B11:B12"/>
    <mergeCell ref="K5:K6"/>
    <mergeCell ref="B14:B20"/>
    <mergeCell ref="K16:K20"/>
    <mergeCell ref="K11:K12"/>
    <mergeCell ref="C40:J40"/>
    <mergeCell ref="L33:M33"/>
    <mergeCell ref="C33:J33"/>
    <mergeCell ref="B22:B28"/>
    <mergeCell ref="K14:K15"/>
    <mergeCell ref="L37:N38"/>
    <mergeCell ref="N33:N35"/>
    <mergeCell ref="L30:N31"/>
    <mergeCell ref="L34:M34"/>
    <mergeCell ref="L35:M35"/>
    <mergeCell ref="C30:J31"/>
    <mergeCell ref="C37:J38"/>
    <mergeCell ref="K37:K38"/>
    <mergeCell ref="K22:K23"/>
    <mergeCell ref="B37:B38"/>
    <mergeCell ref="B30:B31"/>
    <mergeCell ref="K30:K31"/>
    <mergeCell ref="N49:N53"/>
    <mergeCell ref="N44:N47"/>
    <mergeCell ref="K44:M47"/>
    <mergeCell ref="B44:B47"/>
    <mergeCell ref="C44:J47"/>
    <mergeCell ref="B55:B56"/>
    <mergeCell ref="K49:M53"/>
    <mergeCell ref="C49:J53"/>
    <mergeCell ref="B49:B53"/>
    <mergeCell ref="L5:N6"/>
    <mergeCell ref="L8:N9"/>
    <mergeCell ref="L42:N42"/>
    <mergeCell ref="L41:N41"/>
    <mergeCell ref="L40:N40"/>
    <mergeCell ref="C28:J28"/>
    <mergeCell ref="K24:K28"/>
    <mergeCell ref="C41:J41"/>
    <mergeCell ref="C42:J42"/>
    <mergeCell ref="K8:K9"/>
  </mergeCells>
  <printOptions horizontalCentered="1"/>
  <pageMargins left="0.45" right="0.45" top="0.75" bottom="0.75" header="0.3" footer="0.3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Reese Hurley</dc:creator>
  <cp:keywords/>
  <dc:description/>
  <cp:lastModifiedBy>Reese Hurley</cp:lastModifiedBy>
  <cp:lastPrinted>2009-02-08T18:37:23Z</cp:lastPrinted>
  <dcterms:created xsi:type="dcterms:W3CDTF">2008-09-20T03:25:00Z</dcterms:created>
  <dcterms:modified xsi:type="dcterms:W3CDTF">2009-02-08T18:39:06Z</dcterms:modified>
  <cp:category/>
  <cp:version/>
  <cp:contentType/>
  <cp:contentStatus/>
</cp:coreProperties>
</file>